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/>
  </bookViews>
  <sheets>
    <sheet name="PL2-Do thi" sheetId="1" r:id="rId1"/>
    <sheet name="PL3-Ke khai thiet bi" sheetId="3" r:id="rId2"/>
    <sheet name="Tính sản lượng" sheetId="2" r:id="rId3"/>
  </sheets>
  <definedNames>
    <definedName name="_xlnm.Print_Area" localSheetId="0">'PL2-Do thi'!$A$2:$Z$32</definedName>
    <definedName name="_xlnm.Print_Area" localSheetId="1">'PL3-Ke khai thiet bi'!$A$2:$I$26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" i="3" l="1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5" i="3"/>
  <c r="G15" i="3"/>
  <c r="G16" i="3"/>
  <c r="G17" i="3"/>
  <c r="G18" i="3"/>
  <c r="G19" i="3"/>
  <c r="G5" i="3"/>
  <c r="G8" i="3"/>
  <c r="G9" i="3"/>
  <c r="G10" i="3"/>
  <c r="G11" i="3"/>
  <c r="G12" i="3"/>
  <c r="G13" i="3"/>
  <c r="G14" i="3"/>
  <c r="G6" i="3" l="1"/>
  <c r="G7" i="3"/>
  <c r="G20" i="3" l="1"/>
  <c r="A5" i="2" a="1"/>
  <c r="A5" i="2" s="1"/>
  <c r="G29" i="2"/>
  <c r="F29" i="2"/>
  <c r="G28" i="2"/>
  <c r="F28" i="2"/>
  <c r="G27" i="2"/>
  <c r="F27" i="2"/>
  <c r="G26" i="2"/>
  <c r="F26" i="2"/>
  <c r="G25" i="2"/>
  <c r="F25" i="2"/>
  <c r="G24" i="2"/>
  <c r="F24" i="2"/>
  <c r="G23" i="2"/>
  <c r="F23" i="2"/>
  <c r="G22" i="2"/>
  <c r="F22" i="2"/>
  <c r="G21" i="2"/>
  <c r="F21" i="2"/>
  <c r="G20" i="2"/>
  <c r="F20" i="2"/>
  <c r="G19" i="2"/>
  <c r="F19" i="2"/>
  <c r="G18" i="2"/>
  <c r="F18" i="2"/>
  <c r="G17" i="2"/>
  <c r="F17" i="2"/>
  <c r="G16" i="2"/>
  <c r="F16" i="2"/>
  <c r="G14" i="2"/>
  <c r="F14" i="2"/>
  <c r="G13" i="2"/>
  <c r="F13" i="2"/>
  <c r="G12" i="2"/>
  <c r="F12" i="2"/>
  <c r="G11" i="2"/>
  <c r="F11" i="2"/>
  <c r="G9" i="2"/>
  <c r="F9" i="2"/>
  <c r="G8" i="2"/>
  <c r="F8" i="2"/>
  <c r="G7" i="2"/>
  <c r="F7" i="2"/>
  <c r="AF30" i="1"/>
  <c r="AF32" i="1" s="1"/>
  <c r="AF34" i="1" s="1"/>
  <c r="AF36" i="1" s="1"/>
  <c r="AF38" i="1" s="1"/>
  <c r="AF40" i="1" s="1"/>
  <c r="AF42" i="1" s="1"/>
  <c r="AF44" i="1" s="1"/>
  <c r="AF46" i="1" s="1"/>
  <c r="AF48" i="1" s="1"/>
  <c r="AF50" i="1" s="1"/>
  <c r="AF52" i="1" s="1"/>
  <c r="AF54" i="1" s="1"/>
  <c r="AF56" i="1" s="1"/>
  <c r="AF58" i="1" s="1"/>
  <c r="AF60" i="1" s="1"/>
  <c r="AF62" i="1" s="1"/>
  <c r="AF64" i="1" s="1"/>
  <c r="AF66" i="1" s="1"/>
  <c r="AF68" i="1" s="1"/>
  <c r="AF70" i="1" s="1"/>
  <c r="AF72" i="1" s="1"/>
  <c r="AF74" i="1" s="1"/>
  <c r="AF29" i="1"/>
  <c r="AF31" i="1" s="1"/>
  <c r="B24" i="2" l="1"/>
  <c r="B8" i="2"/>
  <c r="B20" i="2"/>
  <c r="B16" i="2"/>
  <c r="B28" i="2"/>
  <c r="B12" i="2"/>
  <c r="A28" i="2"/>
  <c r="A24" i="2"/>
  <c r="A20" i="2"/>
  <c r="A16" i="2"/>
  <c r="A12" i="2"/>
  <c r="A8" i="2"/>
  <c r="B26" i="2"/>
  <c r="B22" i="2"/>
  <c r="B18" i="2"/>
  <c r="B14" i="2"/>
  <c r="B10" i="2"/>
  <c r="B6" i="2"/>
  <c r="A26" i="2"/>
  <c r="A22" i="2"/>
  <c r="A18" i="2"/>
  <c r="A14" i="2"/>
  <c r="A10" i="2"/>
  <c r="A6" i="2"/>
  <c r="B29" i="2"/>
  <c r="E29" i="2" s="1"/>
  <c r="B27" i="2"/>
  <c r="B25" i="2"/>
  <c r="B23" i="2"/>
  <c r="B21" i="2"/>
  <c r="B19" i="2"/>
  <c r="B17" i="2"/>
  <c r="B15" i="2"/>
  <c r="B13" i="2"/>
  <c r="B11" i="2"/>
  <c r="B9" i="2"/>
  <c r="B7" i="2"/>
  <c r="B5" i="2"/>
  <c r="A29" i="2"/>
  <c r="A27" i="2"/>
  <c r="A25" i="2"/>
  <c r="A23" i="2"/>
  <c r="A21" i="2"/>
  <c r="A19" i="2"/>
  <c r="A17" i="2"/>
  <c r="A15" i="2"/>
  <c r="A13" i="2"/>
  <c r="A11" i="2"/>
  <c r="A9" i="2"/>
  <c r="A7" i="2"/>
  <c r="AG27" i="1"/>
  <c r="AG28" i="1" s="1"/>
  <c r="AG29" i="1"/>
  <c r="AG30" i="1" s="1"/>
  <c r="AG31" i="1"/>
  <c r="AG32" i="1" s="1"/>
  <c r="AF33" i="1"/>
  <c r="E26" i="2" l="1"/>
  <c r="H26" i="2" s="1"/>
  <c r="E15" i="2"/>
  <c r="I15" i="2" s="1"/>
  <c r="E20" i="2"/>
  <c r="I20" i="2" s="1"/>
  <c r="D13" i="2"/>
  <c r="E23" i="2"/>
  <c r="H23" i="2" s="1"/>
  <c r="E8" i="2"/>
  <c r="I8" i="2" s="1"/>
  <c r="E28" i="2"/>
  <c r="I28" i="2" s="1"/>
  <c r="E13" i="2"/>
  <c r="H13" i="2" s="1"/>
  <c r="E22" i="2"/>
  <c r="I22" i="2" s="1"/>
  <c r="E27" i="2"/>
  <c r="I27" i="2" s="1"/>
  <c r="E14" i="2"/>
  <c r="I14" i="2" s="1"/>
  <c r="I29" i="2"/>
  <c r="H29" i="2"/>
  <c r="E10" i="2"/>
  <c r="E9" i="2"/>
  <c r="D9" i="2"/>
  <c r="E18" i="2"/>
  <c r="E17" i="2"/>
  <c r="D11" i="2"/>
  <c r="E11" i="2"/>
  <c r="E12" i="2"/>
  <c r="E21" i="2"/>
  <c r="D17" i="2"/>
  <c r="E6" i="2"/>
  <c r="E25" i="2"/>
  <c r="E16" i="2"/>
  <c r="D5" i="2"/>
  <c r="D7" i="2"/>
  <c r="E24" i="2"/>
  <c r="E7" i="2"/>
  <c r="E19" i="2"/>
  <c r="AF35" i="1"/>
  <c r="AG33" i="1"/>
  <c r="AG34" i="1" s="1"/>
  <c r="I26" i="2" l="1"/>
  <c r="H8" i="2"/>
  <c r="H15" i="2"/>
  <c r="I23" i="2"/>
  <c r="H28" i="2"/>
  <c r="I13" i="2"/>
  <c r="H14" i="2"/>
  <c r="H20" i="2"/>
  <c r="H22" i="2"/>
  <c r="H27" i="2"/>
  <c r="E5" i="2"/>
  <c r="N8" i="2" s="1"/>
  <c r="I24" i="2"/>
  <c r="H24" i="2"/>
  <c r="I11" i="2"/>
  <c r="H11" i="2"/>
  <c r="I18" i="2"/>
  <c r="H18" i="2"/>
  <c r="I19" i="2"/>
  <c r="H19" i="2"/>
  <c r="D15" i="2"/>
  <c r="I6" i="2"/>
  <c r="H6" i="2"/>
  <c r="I7" i="2"/>
  <c r="H7" i="2"/>
  <c r="I21" i="2"/>
  <c r="H21" i="2"/>
  <c r="I9" i="2"/>
  <c r="H9" i="2"/>
  <c r="I16" i="2"/>
  <c r="H16" i="2"/>
  <c r="I25" i="2"/>
  <c r="H25" i="2"/>
  <c r="I12" i="2"/>
  <c r="H12" i="2"/>
  <c r="I17" i="2"/>
  <c r="H17" i="2"/>
  <c r="I10" i="2"/>
  <c r="H10" i="2"/>
  <c r="AG35" i="1"/>
  <c r="AG36" i="1" s="1"/>
  <c r="AF37" i="1"/>
  <c r="D19" i="2" l="1"/>
  <c r="H5" i="2"/>
  <c r="F5" i="2" s="1"/>
  <c r="I5" i="2"/>
  <c r="G5" i="2" s="1"/>
  <c r="P16" i="2"/>
  <c r="P13" i="2"/>
  <c r="P11" i="2"/>
  <c r="P12" i="2"/>
  <c r="P10" i="2"/>
  <c r="P18" i="2"/>
  <c r="P8" i="2"/>
  <c r="P9" i="2"/>
  <c r="P14" i="2"/>
  <c r="P19" i="2"/>
  <c r="P17" i="2"/>
  <c r="P15" i="2"/>
  <c r="AG37" i="1"/>
  <c r="AG38" i="1" s="1"/>
  <c r="AF39" i="1"/>
  <c r="P20" i="2" l="1"/>
  <c r="P21" i="2" s="1"/>
  <c r="J5" i="2" s="1"/>
  <c r="AF41" i="1"/>
  <c r="AG39" i="1"/>
  <c r="AG40" i="1" s="1"/>
  <c r="J8" i="2" l="1"/>
  <c r="AG41" i="1"/>
  <c r="AG42" i="1" s="1"/>
  <c r="AF43" i="1"/>
  <c r="AG43" i="1" l="1"/>
  <c r="AG44" i="1" s="1"/>
  <c r="AF45" i="1"/>
  <c r="AG45" i="1" l="1"/>
  <c r="AG46" i="1" s="1"/>
  <c r="AF47" i="1"/>
  <c r="AG47" i="1" l="1"/>
  <c r="AG48" i="1" s="1"/>
  <c r="AF49" i="1"/>
  <c r="AG49" i="1" l="1"/>
  <c r="AG50" i="1" s="1"/>
  <c r="AF51" i="1"/>
  <c r="AG51" i="1" l="1"/>
  <c r="AG52" i="1" s="1"/>
  <c r="AF53" i="1"/>
  <c r="AG53" i="1" l="1"/>
  <c r="AG54" i="1" s="1"/>
  <c r="AF55" i="1"/>
  <c r="AG55" i="1" l="1"/>
  <c r="AG56" i="1" s="1"/>
  <c r="AF57" i="1"/>
  <c r="AG57" i="1" l="1"/>
  <c r="AG58" i="1" s="1"/>
  <c r="AF59" i="1"/>
  <c r="AG59" i="1" l="1"/>
  <c r="AG60" i="1" s="1"/>
  <c r="AF61" i="1"/>
  <c r="AG61" i="1" l="1"/>
  <c r="AG62" i="1" s="1"/>
  <c r="AF63" i="1"/>
  <c r="AG63" i="1" l="1"/>
  <c r="AG64" i="1" s="1"/>
  <c r="AF65" i="1"/>
  <c r="AG65" i="1" l="1"/>
  <c r="AG66" i="1" s="1"/>
  <c r="AF67" i="1"/>
  <c r="AG67" i="1" l="1"/>
  <c r="AG68" i="1" s="1"/>
  <c r="AF69" i="1"/>
  <c r="AG69" i="1" l="1"/>
  <c r="AG70" i="1" s="1"/>
  <c r="AF71" i="1"/>
  <c r="AG71" i="1" l="1"/>
  <c r="AG72" i="1" s="1"/>
  <c r="AF73" i="1"/>
  <c r="AG73" i="1" l="1"/>
  <c r="AG74" i="1" s="1"/>
  <c r="AF75" i="1"/>
  <c r="AG75" i="1" l="1"/>
</calcChain>
</file>

<file path=xl/comments1.xml><?xml version="1.0" encoding="utf-8"?>
<comments xmlns="http://schemas.openxmlformats.org/spreadsheetml/2006/main">
  <authors>
    <author>Ngo Minh Tien</author>
  </authors>
  <commentList>
    <comment ref="B28" authorId="0">
      <text>
        <r>
          <rPr>
            <b/>
            <sz val="9"/>
            <color indexed="81"/>
            <rFont val="Tahoma"/>
            <family val="2"/>
          </rPr>
          <t>Ngo Minh Tien:</t>
        </r>
        <r>
          <rPr>
            <sz val="9"/>
            <color indexed="81"/>
            <rFont val="Tahoma"/>
            <family val="2"/>
          </rPr>
          <t xml:space="preserve">
Nhập công suất</t>
        </r>
      </text>
    </comment>
  </commentList>
</comments>
</file>

<file path=xl/sharedStrings.xml><?xml version="1.0" encoding="utf-8"?>
<sst xmlns="http://schemas.openxmlformats.org/spreadsheetml/2006/main" count="84" uniqueCount="78">
  <si>
    <t>BIỂU ĐỒ PHỤ TẢI ĐIỂN HÌNH MỘT NGÀY ĐÊM</t>
  </si>
  <si>
    <t>T (giờ)</t>
  </si>
  <si>
    <t>P (kW)</t>
  </si>
  <si>
    <t>………,ngày ……… tháng……… năm ……</t>
  </si>
  <si>
    <t>ĐẠI DIỆN KHÁCH HÀNG</t>
  </si>
  <si>
    <t>(ký, ghi rõ họ và tên)</t>
  </si>
  <si>
    <t>NGƯỜI LẬP</t>
  </si>
  <si>
    <t>BẢNG TÍNH SẢN LƯỢNG BÌNH QUÂN THÁNG</t>
  </si>
  <si>
    <t>Thời</t>
  </si>
  <si>
    <t>P</t>
  </si>
  <si>
    <t>Diễn</t>
  </si>
  <si>
    <t>Angày</t>
  </si>
  <si>
    <t>Giá</t>
  </si>
  <si>
    <t>D/thu 0,4kV</t>
  </si>
  <si>
    <t>D/thu 22-35kV</t>
  </si>
  <si>
    <t xml:space="preserve">Atháng </t>
  </si>
  <si>
    <t>Ghi chú</t>
  </si>
  <si>
    <t>gian</t>
  </si>
  <si>
    <t>(kW)</t>
  </si>
  <si>
    <t>giải</t>
  </si>
  <si>
    <t>(kWh)</t>
  </si>
  <si>
    <t>0,4kV</t>
  </si>
  <si>
    <t>(22-35)kV</t>
  </si>
  <si>
    <t>(x 1000 đồng)</t>
  </si>
  <si>
    <t>Pmax cao điểm ngày 9h30 - 11h30</t>
  </si>
  <si>
    <t>Pmax cao điểm tối 17h00 - 20h00</t>
  </si>
  <si>
    <t>Anăm (kWh)</t>
  </si>
  <si>
    <t>Tháng</t>
  </si>
  <si>
    <t>Hệ số tháng</t>
  </si>
  <si>
    <t>A tháng</t>
  </si>
  <si>
    <t>Pmax bình thường ngày 4h - 9h30</t>
  </si>
  <si>
    <t>Pmax bình thường ngày 11h30 - 17h</t>
  </si>
  <si>
    <t>Pmax bình thường ngày 20h - 22h</t>
  </si>
  <si>
    <t xml:space="preserve">Pmax bình thường </t>
  </si>
  <si>
    <t xml:space="preserve">Pmin </t>
  </si>
  <si>
    <t>Ptb ngày (kW)</t>
  </si>
  <si>
    <t>A năm</t>
  </si>
  <si>
    <t>A tb tháng</t>
  </si>
  <si>
    <t>* Giờ bình thường:</t>
  </si>
  <si>
    <t>- Gồm các ngày từ thứ 2 đến thứ 7 : Từ 04h00 đến 9h30 ;  Từ 11h30 đến 17h00 và từ 20h00 đến 22h00.</t>
  </si>
  <si>
    <t>- Ngày chủ nhật : Từ 04h00 đến 22h00.</t>
  </si>
  <si>
    <t>* Giờ cao điểm : 30% và 10% giờ bình thường</t>
  </si>
  <si>
    <t>- Thứ 2 đến thứ 7 : Từ 9h30 đến 11h30 (30%);  Từ 17h00 đến 20h00 (10%)</t>
  </si>
  <si>
    <t>- Ngày chủ nhật : không có</t>
  </si>
  <si>
    <t>* Giờ thấp điểm : Tất cả các ngày trong tuần từ 22h00 đến 04h00.</t>
  </si>
  <si>
    <t>Mục đích sử dụng</t>
  </si>
  <si>
    <t>Tên thiết bị</t>
  </si>
  <si>
    <t>Số lượng</t>
  </si>
  <si>
    <t>Số ngày sử dụng/tháng</t>
  </si>
  <si>
    <t>Thời gian sử dụng (giờ/ngày)</t>
  </si>
  <si>
    <t>Tổng công suất sử dụng (kW)</t>
  </si>
  <si>
    <t>Điện năng (kWh/ngày)</t>
  </si>
  <si>
    <t>Tỷ lệ % mục đích sử dụng điện</t>
  </si>
  <si>
    <t>TỔNG</t>
  </si>
  <si>
    <t>Công suất (kW)</t>
  </si>
  <si>
    <t>BẢNG KÊ KHAI CÁC THIẾT BỊ ĐIỆN CHỦ YẾU</t>
  </si>
  <si>
    <t>Đặc tính kỹ thuật, công nghệ của thiết bị điện:…………………………………………………………………………………………………</t>
  </si>
  <si>
    <t>ký, ghi rõ họ và tên)</t>
  </si>
  <si>
    <t>Phụ lục 3</t>
  </si>
  <si>
    <t>CÔNG TRÌNH: ...........................................</t>
  </si>
  <si>
    <t>Địa điểm đăng ký sử dụng: 390 Hoàng Văn Thụ, Phường 4, Quận Tân Bình   Số điện thoại liên hệ 028 3811 8676</t>
  </si>
  <si>
    <t>Máy vi tính</t>
  </si>
  <si>
    <t>Máy lạnh</t>
  </si>
  <si>
    <t>Máy nén khí</t>
  </si>
  <si>
    <t>Chiếu sáng LED 18W</t>
  </si>
  <si>
    <t>Chiếu sáng LED 36W</t>
  </si>
  <si>
    <t>Đèn LED âm trần 18W</t>
  </si>
  <si>
    <t>Đèn LED âm trần 7W</t>
  </si>
  <si>
    <t>Đèn LED âm trần 12W</t>
  </si>
  <si>
    <t>Thang máy</t>
  </si>
  <si>
    <t>Bơm nước sinh hoạt</t>
  </si>
  <si>
    <t>Bơm PCCC</t>
  </si>
  <si>
    <t>Quạt trần</t>
  </si>
  <si>
    <t>Quạt treo</t>
  </si>
  <si>
    <t>Bơm hệ thống xử lý nước thải</t>
  </si>
  <si>
    <t>TP.HCM ,ngày       tháng……… năm 2020</t>
  </si>
  <si>
    <t>Ký túc xá sinh viên</t>
  </si>
  <si>
    <t>Tên cơ quan đăng ký mua điện: Trường Cao đẳng Lý Tự Trọng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</si>
</sst>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-* #,##0.00\ _₫_-;\-* #,##0.00\ _₫_-;_-* &quot;-&quot;??\ _₫_-;_-@_-"/>
    <numFmt numFmtId="165" formatCode="0.0"/>
    <numFmt numFmtId="166" formatCode="_(* #,##0_);_(* \(#,##0\);_(* \-??_);_(@_)"/>
    <numFmt numFmtId="167" formatCode="_(* #,##0_);_(* \(#,##0\);_(* &quot;-&quot;??_);_(@_)"/>
    <numFmt numFmtId="168" formatCode="_(* #,##0.0_);_(* \(#,##0.0\);_(* \-??_);_(@_)"/>
  </numFmts>
  <fonts count="12" x14ac:knownFonts="1">
    <font>
      <sz val="14"/>
      <color theme="1"/>
      <name val="Times New Roman"/>
      <family val="2"/>
      <charset val="163"/>
    </font>
    <font>
      <sz val="14"/>
      <color theme="1"/>
      <name val="Times New Roman"/>
      <family val="2"/>
      <charset val="163"/>
    </font>
    <font>
      <b/>
      <sz val="14"/>
      <color theme="1"/>
      <name val="Times New Roman"/>
      <family val="1"/>
    </font>
    <font>
      <sz val="14"/>
      <name val="Times New Roman"/>
      <family val="2"/>
      <charset val="163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indexed="12"/>
      <name val="Times New Roman"/>
      <family val="1"/>
    </font>
    <font>
      <b/>
      <sz val="14"/>
      <color theme="1"/>
      <name val="Times New Roman"/>
      <family val="1"/>
      <charset val="16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Times New Roman"/>
      <family val="1"/>
    </font>
    <font>
      <sz val="14"/>
      <color rgb="FFFF0000"/>
      <name val="Times New Roman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0" fillId="0" borderId="1" xfId="0" applyBorder="1"/>
    <xf numFmtId="2" fontId="0" fillId="0" borderId="0" xfId="0" applyNumberFormat="1" applyAlignment="1">
      <alignment horizontal="centerContinuous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Continuous"/>
    </xf>
    <xf numFmtId="0" fontId="5" fillId="0" borderId="0" xfId="0" applyFont="1" applyBorder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65" fontId="5" fillId="0" borderId="5" xfId="0" applyNumberFormat="1" applyFont="1" applyBorder="1"/>
    <xf numFmtId="165" fontId="4" fillId="0" borderId="6" xfId="0" applyNumberFormat="1" applyFont="1" applyBorder="1" applyAlignment="1">
      <alignment horizontal="center"/>
    </xf>
    <xf numFmtId="165" fontId="4" fillId="0" borderId="7" xfId="0" applyNumberFormat="1" applyFont="1" applyBorder="1" applyAlignment="1">
      <alignment horizontal="center"/>
    </xf>
    <xf numFmtId="166" fontId="4" fillId="0" borderId="5" xfId="1" applyNumberFormat="1" applyFont="1" applyFill="1" applyBorder="1" applyAlignment="1" applyProtection="1"/>
    <xf numFmtId="0" fontId="4" fillId="2" borderId="5" xfId="0" applyFont="1" applyFill="1" applyBorder="1"/>
    <xf numFmtId="167" fontId="4" fillId="0" borderId="8" xfId="1" applyNumberFormat="1" applyFont="1" applyFill="1" applyBorder="1" applyAlignment="1" applyProtection="1">
      <alignment horizontal="center" vertical="center"/>
    </xf>
    <xf numFmtId="164" fontId="4" fillId="0" borderId="3" xfId="1" applyFont="1" applyFill="1" applyBorder="1" applyAlignment="1" applyProtection="1"/>
    <xf numFmtId="0" fontId="5" fillId="0" borderId="9" xfId="0" applyFont="1" applyBorder="1" applyAlignment="1">
      <alignment horizontal="center"/>
    </xf>
    <xf numFmtId="0" fontId="5" fillId="0" borderId="10" xfId="0" applyFont="1" applyBorder="1"/>
    <xf numFmtId="165" fontId="5" fillId="0" borderId="11" xfId="0" applyNumberFormat="1" applyFont="1" applyBorder="1" applyAlignment="1">
      <alignment horizontal="center"/>
    </xf>
    <xf numFmtId="165" fontId="5" fillId="0" borderId="9" xfId="0" applyNumberFormat="1" applyFont="1" applyBorder="1"/>
    <xf numFmtId="3" fontId="6" fillId="0" borderId="9" xfId="0" applyNumberFormat="1" applyFont="1" applyBorder="1"/>
    <xf numFmtId="3" fontId="5" fillId="0" borderId="9" xfId="0" applyNumberFormat="1" applyFont="1" applyBorder="1"/>
    <xf numFmtId="168" fontId="5" fillId="0" borderId="10" xfId="0" applyNumberFormat="1" applyFont="1" applyBorder="1"/>
    <xf numFmtId="168" fontId="5" fillId="0" borderId="12" xfId="0" applyNumberFormat="1" applyFont="1" applyBorder="1"/>
    <xf numFmtId="165" fontId="4" fillId="0" borderId="10" xfId="0" applyNumberFormat="1" applyFont="1" applyBorder="1" applyAlignment="1">
      <alignment horizontal="center"/>
    </xf>
    <xf numFmtId="165" fontId="4" fillId="0" borderId="11" xfId="0" applyNumberFormat="1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2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167" fontId="4" fillId="0" borderId="10" xfId="1" applyNumberFormat="1" applyFont="1" applyFill="1" applyBorder="1" applyAlignment="1" applyProtection="1"/>
    <xf numFmtId="43" fontId="4" fillId="0" borderId="12" xfId="1" applyNumberFormat="1" applyFont="1" applyFill="1" applyBorder="1" applyAlignment="1" applyProtection="1"/>
    <xf numFmtId="0" fontId="4" fillId="0" borderId="0" xfId="0" applyFont="1" applyBorder="1" applyAlignment="1">
      <alignment horizontal="center"/>
    </xf>
    <xf numFmtId="9" fontId="5" fillId="0" borderId="1" xfId="2" applyFont="1" applyBorder="1" applyAlignment="1">
      <alignment horizontal="center"/>
    </xf>
    <xf numFmtId="166" fontId="5" fillId="0" borderId="1" xfId="0" applyNumberFormat="1" applyFont="1" applyBorder="1" applyAlignment="1">
      <alignment horizontal="center"/>
    </xf>
    <xf numFmtId="165" fontId="5" fillId="0" borderId="10" xfId="0" applyNumberFormat="1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5" fillId="0" borderId="12" xfId="0" applyFont="1" applyBorder="1"/>
    <xf numFmtId="0" fontId="5" fillId="0" borderId="11" xfId="0" applyFont="1" applyBorder="1"/>
    <xf numFmtId="166" fontId="4" fillId="0" borderId="10" xfId="0" applyNumberFormat="1" applyFont="1" applyBorder="1"/>
    <xf numFmtId="0" fontId="5" fillId="0" borderId="1" xfId="0" applyFont="1" applyBorder="1"/>
    <xf numFmtId="166" fontId="5" fillId="0" borderId="1" xfId="0" applyNumberFormat="1" applyFont="1" applyBorder="1"/>
    <xf numFmtId="167" fontId="5" fillId="0" borderId="1" xfId="1" applyNumberFormat="1" applyFont="1" applyBorder="1"/>
    <xf numFmtId="165" fontId="5" fillId="0" borderId="10" xfId="0" applyNumberFormat="1" applyFont="1" applyBorder="1"/>
    <xf numFmtId="165" fontId="5" fillId="0" borderId="11" xfId="0" applyNumberFormat="1" applyFont="1" applyBorder="1"/>
    <xf numFmtId="2" fontId="5" fillId="0" borderId="10" xfId="0" applyNumberFormat="1" applyFont="1" applyBorder="1"/>
    <xf numFmtId="2" fontId="5" fillId="0" borderId="11" xfId="0" applyNumberFormat="1" applyFont="1" applyBorder="1"/>
    <xf numFmtId="0" fontId="5" fillId="0" borderId="13" xfId="0" applyFont="1" applyBorder="1" applyAlignment="1">
      <alignment horizontal="center"/>
    </xf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4" xfId="0" applyFont="1" applyBorder="1"/>
    <xf numFmtId="0" fontId="5" fillId="0" borderId="0" xfId="0" applyFont="1" applyBorder="1" applyAlignment="1">
      <alignment horizontal="center"/>
    </xf>
    <xf numFmtId="0" fontId="4" fillId="0" borderId="0" xfId="0" applyFont="1" applyBorder="1"/>
    <xf numFmtId="0" fontId="5" fillId="0" borderId="0" xfId="0" quotePrefix="1" applyFont="1" applyBorder="1"/>
    <xf numFmtId="166" fontId="5" fillId="0" borderId="0" xfId="0" applyNumberFormat="1" applyFont="1" applyBorder="1" applyAlignment="1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Continuous"/>
    </xf>
    <xf numFmtId="0" fontId="2" fillId="0" borderId="0" xfId="0" applyFont="1" applyAlignment="1">
      <alignment horizontal="centerContinuous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/>
    <xf numFmtId="0" fontId="0" fillId="0" borderId="16" xfId="0" applyBorder="1"/>
    <xf numFmtId="0" fontId="0" fillId="0" borderId="17" xfId="0" applyBorder="1"/>
    <xf numFmtId="0" fontId="2" fillId="0" borderId="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1" fillId="0" borderId="16" xfId="0" applyFont="1" applyBorder="1"/>
    <xf numFmtId="166" fontId="5" fillId="0" borderId="3" xfId="0" applyNumberFormat="1" applyFont="1" applyBorder="1" applyAlignment="1">
      <alignment horizontal="center" vertical="center"/>
    </xf>
    <xf numFmtId="166" fontId="5" fillId="0" borderId="12" xfId="0" applyNumberFormat="1" applyFont="1" applyBorder="1" applyAlignment="1">
      <alignment horizontal="center" vertical="center"/>
    </xf>
    <xf numFmtId="166" fontId="5" fillId="0" borderId="4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autoTitleDeleted val="0"/>
    <c:plotArea>
      <c:layout>
        <c:manualLayout>
          <c:layoutTarget val="inner"/>
          <c:xMode val="edge"/>
          <c:yMode val="edge"/>
          <c:x val="3.822492198467875E-2"/>
          <c:y val="3.9004643650312941E-2"/>
          <c:w val="0.94054944429896281"/>
          <c:h val="0.87662112748726928"/>
        </c:manualLayout>
      </c:layout>
      <c:scatterChart>
        <c:scatterStyle val="lineMarker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'PL2-Do thi'!$AF$27:$AF$75</c:f>
              <c:numCache>
                <c:formatCode>General</c:formatCode>
                <c:ptCount val="49"/>
                <c:pt idx="0">
                  <c:v>0</c:v>
                </c:pt>
                <c:pt idx="1">
                  <c:v>0.99999000000000005</c:v>
                </c:pt>
                <c:pt idx="2">
                  <c:v>1</c:v>
                </c:pt>
                <c:pt idx="3">
                  <c:v>1.9999899999999999</c:v>
                </c:pt>
                <c:pt idx="4">
                  <c:v>2</c:v>
                </c:pt>
                <c:pt idx="5">
                  <c:v>2.9999899999999999</c:v>
                </c:pt>
                <c:pt idx="6">
                  <c:v>3</c:v>
                </c:pt>
                <c:pt idx="7">
                  <c:v>3.9999899999999999</c:v>
                </c:pt>
                <c:pt idx="8">
                  <c:v>4</c:v>
                </c:pt>
                <c:pt idx="9">
                  <c:v>4.9999900000000004</c:v>
                </c:pt>
                <c:pt idx="10">
                  <c:v>5</c:v>
                </c:pt>
                <c:pt idx="11">
                  <c:v>5.9999900000000004</c:v>
                </c:pt>
                <c:pt idx="12">
                  <c:v>6</c:v>
                </c:pt>
                <c:pt idx="13">
                  <c:v>6.9999900000000004</c:v>
                </c:pt>
                <c:pt idx="14">
                  <c:v>7</c:v>
                </c:pt>
                <c:pt idx="15">
                  <c:v>7.9999900000000004</c:v>
                </c:pt>
                <c:pt idx="16">
                  <c:v>8</c:v>
                </c:pt>
                <c:pt idx="17">
                  <c:v>8.9999900000000004</c:v>
                </c:pt>
                <c:pt idx="18">
                  <c:v>9</c:v>
                </c:pt>
                <c:pt idx="19">
                  <c:v>9.9999900000000004</c:v>
                </c:pt>
                <c:pt idx="20">
                  <c:v>10</c:v>
                </c:pt>
                <c:pt idx="21">
                  <c:v>10.99999</c:v>
                </c:pt>
                <c:pt idx="22">
                  <c:v>11</c:v>
                </c:pt>
                <c:pt idx="23">
                  <c:v>11.99999</c:v>
                </c:pt>
                <c:pt idx="24">
                  <c:v>12</c:v>
                </c:pt>
                <c:pt idx="25">
                  <c:v>12.99999</c:v>
                </c:pt>
                <c:pt idx="26">
                  <c:v>13</c:v>
                </c:pt>
                <c:pt idx="27">
                  <c:v>13.99999</c:v>
                </c:pt>
                <c:pt idx="28">
                  <c:v>14</c:v>
                </c:pt>
                <c:pt idx="29">
                  <c:v>14.99999</c:v>
                </c:pt>
                <c:pt idx="30">
                  <c:v>15</c:v>
                </c:pt>
                <c:pt idx="31">
                  <c:v>15.99999</c:v>
                </c:pt>
                <c:pt idx="32">
                  <c:v>16</c:v>
                </c:pt>
                <c:pt idx="33">
                  <c:v>16.99999</c:v>
                </c:pt>
                <c:pt idx="34">
                  <c:v>17</c:v>
                </c:pt>
                <c:pt idx="35">
                  <c:v>17.99999</c:v>
                </c:pt>
                <c:pt idx="36">
                  <c:v>18</c:v>
                </c:pt>
                <c:pt idx="37">
                  <c:v>18.99999</c:v>
                </c:pt>
                <c:pt idx="38">
                  <c:v>19</c:v>
                </c:pt>
                <c:pt idx="39">
                  <c:v>19.99999</c:v>
                </c:pt>
                <c:pt idx="40">
                  <c:v>20</c:v>
                </c:pt>
                <c:pt idx="41">
                  <c:v>20.99999</c:v>
                </c:pt>
                <c:pt idx="42">
                  <c:v>21</c:v>
                </c:pt>
                <c:pt idx="43">
                  <c:v>21.99999</c:v>
                </c:pt>
                <c:pt idx="44">
                  <c:v>22</c:v>
                </c:pt>
                <c:pt idx="45">
                  <c:v>22.99999</c:v>
                </c:pt>
                <c:pt idx="46">
                  <c:v>23</c:v>
                </c:pt>
                <c:pt idx="47">
                  <c:v>23.99999</c:v>
                </c:pt>
                <c:pt idx="48">
                  <c:v>24</c:v>
                </c:pt>
              </c:numCache>
            </c:numRef>
          </c:xVal>
          <c:yVal>
            <c:numRef>
              <c:f>'PL2-Do thi'!$AG$27:$AG$75</c:f>
              <c:numCache>
                <c:formatCode>General</c:formatCode>
                <c:ptCount val="49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380</c:v>
                </c:pt>
                <c:pt idx="15">
                  <c:v>380</c:v>
                </c:pt>
                <c:pt idx="16">
                  <c:v>380</c:v>
                </c:pt>
                <c:pt idx="17">
                  <c:v>380</c:v>
                </c:pt>
                <c:pt idx="18">
                  <c:v>380</c:v>
                </c:pt>
                <c:pt idx="19">
                  <c:v>380</c:v>
                </c:pt>
                <c:pt idx="20">
                  <c:v>380</c:v>
                </c:pt>
                <c:pt idx="21">
                  <c:v>380</c:v>
                </c:pt>
                <c:pt idx="22">
                  <c:v>450</c:v>
                </c:pt>
                <c:pt idx="23">
                  <c:v>450</c:v>
                </c:pt>
                <c:pt idx="24">
                  <c:v>450</c:v>
                </c:pt>
                <c:pt idx="25">
                  <c:v>450</c:v>
                </c:pt>
                <c:pt idx="26">
                  <c:v>450</c:v>
                </c:pt>
                <c:pt idx="27">
                  <c:v>450</c:v>
                </c:pt>
                <c:pt idx="28">
                  <c:v>380</c:v>
                </c:pt>
                <c:pt idx="29">
                  <c:v>380</c:v>
                </c:pt>
                <c:pt idx="30">
                  <c:v>400</c:v>
                </c:pt>
                <c:pt idx="31">
                  <c:v>400</c:v>
                </c:pt>
                <c:pt idx="32">
                  <c:v>590</c:v>
                </c:pt>
                <c:pt idx="33">
                  <c:v>590</c:v>
                </c:pt>
                <c:pt idx="34">
                  <c:v>590</c:v>
                </c:pt>
                <c:pt idx="35">
                  <c:v>590</c:v>
                </c:pt>
                <c:pt idx="36">
                  <c:v>590</c:v>
                </c:pt>
                <c:pt idx="37">
                  <c:v>590</c:v>
                </c:pt>
                <c:pt idx="38">
                  <c:v>590</c:v>
                </c:pt>
                <c:pt idx="39">
                  <c:v>590</c:v>
                </c:pt>
                <c:pt idx="40">
                  <c:v>590</c:v>
                </c:pt>
                <c:pt idx="41">
                  <c:v>590</c:v>
                </c:pt>
                <c:pt idx="42">
                  <c:v>590</c:v>
                </c:pt>
                <c:pt idx="43">
                  <c:v>590</c:v>
                </c:pt>
                <c:pt idx="44">
                  <c:v>590</c:v>
                </c:pt>
                <c:pt idx="45">
                  <c:v>590</c:v>
                </c:pt>
                <c:pt idx="46">
                  <c:v>200</c:v>
                </c:pt>
                <c:pt idx="47">
                  <c:v>200</c:v>
                </c:pt>
                <c:pt idx="48">
                  <c:v>200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E72-49FE-96CE-F657D0973E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735104"/>
        <c:axId val="180958336"/>
      </c:scatterChart>
      <c:valAx>
        <c:axId val="130735104"/>
        <c:scaling>
          <c:orientation val="minMax"/>
          <c:max val="24.9"/>
          <c:min val="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 sz="130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sz="1300">
                    <a:latin typeface="Times New Roman" pitchFamily="18" charset="0"/>
                    <a:cs typeface="Times New Roman" pitchFamily="18" charset="0"/>
                  </a:rPr>
                  <a:t>T(giờ)</a:t>
                </a:r>
              </a:p>
            </c:rich>
          </c:tx>
          <c:layout>
            <c:manualLayout>
              <c:xMode val="edge"/>
              <c:yMode val="edge"/>
              <c:x val="0.93431549939091396"/>
              <c:y val="0.8334818404109742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ln w="25400" cmpd="sng">
            <a:solidFill>
              <a:schemeClr val="tx1">
                <a:alpha val="72000"/>
              </a:schemeClr>
            </a:solidFill>
            <a:headEnd type="none"/>
            <a:tailEnd type="triangle"/>
          </a:ln>
        </c:spPr>
        <c:crossAx val="180958336"/>
        <c:crosses val="autoZero"/>
        <c:crossBetween val="midCat"/>
        <c:majorUnit val="1"/>
        <c:minorUnit val="1"/>
      </c:valAx>
      <c:valAx>
        <c:axId val="180958336"/>
        <c:scaling>
          <c:orientation val="minMax"/>
          <c:max val="70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30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sz="1300">
                    <a:latin typeface="Times New Roman" pitchFamily="18" charset="0"/>
                    <a:cs typeface="Times New Roman" pitchFamily="18" charset="0"/>
                  </a:rPr>
                  <a:t>P(kW)</a:t>
                </a:r>
              </a:p>
            </c:rich>
          </c:tx>
          <c:layout>
            <c:manualLayout>
              <c:xMode val="edge"/>
              <c:yMode val="edge"/>
              <c:x val="5.5127645829012521E-2"/>
              <c:y val="2.2384189155842699E-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ln w="25400" cmpd="sng">
            <a:solidFill>
              <a:schemeClr val="tx1"/>
            </a:solidFill>
            <a:miter lim="800000"/>
            <a:tailEnd type="triangle"/>
          </a:ln>
        </c:spPr>
        <c:crossAx val="130735104"/>
        <c:crosses val="autoZero"/>
        <c:crossBetween val="midCat"/>
      </c:valAx>
      <c:spPr>
        <a:solidFill>
          <a:schemeClr val="bg1"/>
        </a:solidFill>
        <a:ln w="25400">
          <a:noFill/>
        </a:ln>
      </c:spPr>
    </c:plotArea>
    <c:plotVisOnly val="1"/>
    <c:dispBlanksAs val="gap"/>
    <c:showDLblsOverMax val="0"/>
  </c:chart>
  <c:spPr>
    <a:noFill/>
    <a:ln w="3175">
      <a:noFill/>
    </a:ln>
  </c:spPr>
  <c:printSettings>
    <c:headerFooter/>
    <c:pageMargins b="0.75" l="0.7" r="0.7" t="0.75" header="0.3" footer="0.3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6</xdr:row>
      <xdr:rowOff>104775</xdr:rowOff>
    </xdr:from>
    <xdr:to>
      <xdr:col>25</xdr:col>
      <xdr:colOff>333375</xdr:colOff>
      <xdr:row>25</xdr:row>
      <xdr:rowOff>38100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3:AG75"/>
  <sheetViews>
    <sheetView tabSelected="1" workbookViewId="0">
      <selection activeCell="AA28" sqref="AA28"/>
    </sheetView>
  </sheetViews>
  <sheetFormatPr defaultRowHeight="18.75" x14ac:dyDescent="0.3"/>
  <cols>
    <col min="2" max="26" width="4.77734375" customWidth="1"/>
  </cols>
  <sheetData>
    <row r="3" spans="1:26" x14ac:dyDescent="0.3">
      <c r="A3" s="8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3">
      <c r="A5" s="2" t="s">
        <v>77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3">
      <c r="A6" s="2" t="s">
        <v>60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27" spans="1:33" x14ac:dyDescent="0.3">
      <c r="A27" s="1" t="s">
        <v>1</v>
      </c>
      <c r="B27" s="63">
        <v>0</v>
      </c>
      <c r="C27" s="63">
        <v>1</v>
      </c>
      <c r="D27" s="63">
        <v>2</v>
      </c>
      <c r="E27" s="63">
        <v>3</v>
      </c>
      <c r="F27" s="63">
        <v>4</v>
      </c>
      <c r="G27" s="63">
        <v>5</v>
      </c>
      <c r="H27" s="63">
        <v>6</v>
      </c>
      <c r="I27" s="63">
        <v>7</v>
      </c>
      <c r="J27" s="63">
        <v>8</v>
      </c>
      <c r="K27" s="63">
        <v>9</v>
      </c>
      <c r="L27" s="63">
        <v>10</v>
      </c>
      <c r="M27" s="63">
        <v>11</v>
      </c>
      <c r="N27" s="63">
        <v>12</v>
      </c>
      <c r="O27" s="63">
        <v>13</v>
      </c>
      <c r="P27" s="63">
        <v>14</v>
      </c>
      <c r="Q27" s="63">
        <v>15</v>
      </c>
      <c r="R27" s="63">
        <v>16</v>
      </c>
      <c r="S27" s="63">
        <v>17</v>
      </c>
      <c r="T27" s="63">
        <v>18</v>
      </c>
      <c r="U27" s="63">
        <v>19</v>
      </c>
      <c r="V27" s="63">
        <v>20</v>
      </c>
      <c r="W27" s="63">
        <v>21</v>
      </c>
      <c r="X27" s="63">
        <v>22</v>
      </c>
      <c r="Y27" s="63">
        <v>23</v>
      </c>
      <c r="Z27" s="63">
        <v>24</v>
      </c>
      <c r="AF27" s="1">
        <v>0</v>
      </c>
      <c r="AG27" s="1">
        <f>HLOOKUP(AF27,$B$27:$Z$28,2,0)</f>
        <v>200</v>
      </c>
    </row>
    <row r="28" spans="1:33" x14ac:dyDescent="0.3">
      <c r="A28" s="1" t="s">
        <v>2</v>
      </c>
      <c r="B28" s="64">
        <v>200</v>
      </c>
      <c r="C28" s="64">
        <v>200</v>
      </c>
      <c r="D28" s="64">
        <v>200</v>
      </c>
      <c r="E28" s="64">
        <v>200</v>
      </c>
      <c r="F28" s="64">
        <v>200</v>
      </c>
      <c r="G28" s="64">
        <v>200</v>
      </c>
      <c r="H28" s="64">
        <v>200</v>
      </c>
      <c r="I28" s="64">
        <v>380</v>
      </c>
      <c r="J28" s="64">
        <v>380</v>
      </c>
      <c r="K28" s="64">
        <v>380</v>
      </c>
      <c r="L28" s="64">
        <v>380</v>
      </c>
      <c r="M28" s="64">
        <v>450</v>
      </c>
      <c r="N28" s="64">
        <v>450</v>
      </c>
      <c r="O28" s="64">
        <v>450</v>
      </c>
      <c r="P28" s="64">
        <v>380</v>
      </c>
      <c r="Q28" s="64">
        <v>400</v>
      </c>
      <c r="R28" s="64">
        <v>590</v>
      </c>
      <c r="S28" s="64">
        <v>590</v>
      </c>
      <c r="T28" s="64">
        <v>590</v>
      </c>
      <c r="U28" s="64">
        <v>590</v>
      </c>
      <c r="V28" s="64">
        <v>590</v>
      </c>
      <c r="W28" s="64">
        <v>590</v>
      </c>
      <c r="X28" s="64">
        <v>590</v>
      </c>
      <c r="Y28" s="64">
        <v>200</v>
      </c>
      <c r="Z28" s="64">
        <v>200</v>
      </c>
      <c r="AF28" s="1">
        <v>0.99999000000000005</v>
      </c>
      <c r="AG28" s="1">
        <f>AG27</f>
        <v>200</v>
      </c>
    </row>
    <row r="29" spans="1:33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62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F29" s="1">
        <f t="shared" ref="AF29:AF75" si="0">AF27+1</f>
        <v>1</v>
      </c>
      <c r="AG29" s="1">
        <f>HLOOKUP(AF29,$B$27:$Z$28,2,0)</f>
        <v>200</v>
      </c>
    </row>
    <row r="30" spans="1:33" x14ac:dyDescent="0.3">
      <c r="A30" s="3"/>
      <c r="B30" s="3"/>
      <c r="C30" s="3"/>
      <c r="D30" s="3"/>
      <c r="E30" s="6" t="s">
        <v>6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4" t="s">
        <v>3</v>
      </c>
      <c r="W30" s="3"/>
      <c r="X30" s="3"/>
      <c r="Y30" s="3"/>
      <c r="Z30" s="3"/>
      <c r="AF30" s="1">
        <f t="shared" si="0"/>
        <v>1.9999899999999999</v>
      </c>
      <c r="AG30" s="1">
        <f>AG29</f>
        <v>200</v>
      </c>
    </row>
    <row r="31" spans="1:33" x14ac:dyDescent="0.3">
      <c r="E31" s="5" t="s">
        <v>5</v>
      </c>
      <c r="V31" s="7" t="s">
        <v>4</v>
      </c>
      <c r="AF31" s="1">
        <f t="shared" si="0"/>
        <v>2</v>
      </c>
      <c r="AG31" s="1">
        <f>HLOOKUP(AF31,$B$27:$Z$28,2,0)</f>
        <v>200</v>
      </c>
    </row>
    <row r="32" spans="1:33" x14ac:dyDescent="0.3">
      <c r="V32" s="5" t="s">
        <v>5</v>
      </c>
      <c r="AF32" s="1">
        <f t="shared" si="0"/>
        <v>2.9999899999999999</v>
      </c>
      <c r="AG32" s="1">
        <f>AG31</f>
        <v>200</v>
      </c>
    </row>
    <row r="33" spans="32:33" x14ac:dyDescent="0.3">
      <c r="AF33" s="1">
        <f t="shared" si="0"/>
        <v>3</v>
      </c>
      <c r="AG33" s="1">
        <f>HLOOKUP(AF33,$B$27:$Z$28,2,0)</f>
        <v>200</v>
      </c>
    </row>
    <row r="34" spans="32:33" x14ac:dyDescent="0.3">
      <c r="AF34" s="1">
        <f t="shared" si="0"/>
        <v>3.9999899999999999</v>
      </c>
      <c r="AG34" s="1">
        <f>AG33</f>
        <v>200</v>
      </c>
    </row>
    <row r="35" spans="32:33" x14ac:dyDescent="0.3">
      <c r="AF35" s="1">
        <f t="shared" si="0"/>
        <v>4</v>
      </c>
      <c r="AG35" s="1">
        <f>HLOOKUP(AF35,$B$27:$Z$28,2,0)</f>
        <v>200</v>
      </c>
    </row>
    <row r="36" spans="32:33" x14ac:dyDescent="0.3">
      <c r="AF36" s="1">
        <f t="shared" si="0"/>
        <v>4.9999900000000004</v>
      </c>
      <c r="AG36" s="1">
        <f>AG35</f>
        <v>200</v>
      </c>
    </row>
    <row r="37" spans="32:33" x14ac:dyDescent="0.3">
      <c r="AF37" s="1">
        <f t="shared" si="0"/>
        <v>5</v>
      </c>
      <c r="AG37" s="1">
        <f>HLOOKUP(AF37,$B$27:$Z$28,2,0)</f>
        <v>200</v>
      </c>
    </row>
    <row r="38" spans="32:33" x14ac:dyDescent="0.3">
      <c r="AF38" s="1">
        <f t="shared" si="0"/>
        <v>5.9999900000000004</v>
      </c>
      <c r="AG38" s="1">
        <f>AG37</f>
        <v>200</v>
      </c>
    </row>
    <row r="39" spans="32:33" x14ac:dyDescent="0.3">
      <c r="AF39" s="1">
        <f t="shared" si="0"/>
        <v>6</v>
      </c>
      <c r="AG39" s="1">
        <f>HLOOKUP(AF39,$B$27:$Z$28,2,0)</f>
        <v>200</v>
      </c>
    </row>
    <row r="40" spans="32:33" x14ac:dyDescent="0.3">
      <c r="AF40" s="1">
        <f t="shared" si="0"/>
        <v>6.9999900000000004</v>
      </c>
      <c r="AG40" s="1">
        <f>AG39</f>
        <v>200</v>
      </c>
    </row>
    <row r="41" spans="32:33" x14ac:dyDescent="0.3">
      <c r="AF41" s="1">
        <f t="shared" si="0"/>
        <v>7</v>
      </c>
      <c r="AG41" s="1">
        <f>HLOOKUP(AF41,$B$27:$Z$28,2,0)</f>
        <v>380</v>
      </c>
    </row>
    <row r="42" spans="32:33" x14ac:dyDescent="0.3">
      <c r="AF42" s="1">
        <f t="shared" si="0"/>
        <v>7.9999900000000004</v>
      </c>
      <c r="AG42" s="1">
        <f>AG41</f>
        <v>380</v>
      </c>
    </row>
    <row r="43" spans="32:33" x14ac:dyDescent="0.3">
      <c r="AF43" s="1">
        <f t="shared" si="0"/>
        <v>8</v>
      </c>
      <c r="AG43" s="1">
        <f>HLOOKUP(AF43,$B$27:$Z$28,2,0)</f>
        <v>380</v>
      </c>
    </row>
    <row r="44" spans="32:33" x14ac:dyDescent="0.3">
      <c r="AF44" s="1">
        <f t="shared" si="0"/>
        <v>8.9999900000000004</v>
      </c>
      <c r="AG44" s="1">
        <f>AG43</f>
        <v>380</v>
      </c>
    </row>
    <row r="45" spans="32:33" x14ac:dyDescent="0.3">
      <c r="AF45" s="1">
        <f t="shared" si="0"/>
        <v>9</v>
      </c>
      <c r="AG45" s="1">
        <f>HLOOKUP(AF45,$B$27:$Z$28,2,0)</f>
        <v>380</v>
      </c>
    </row>
    <row r="46" spans="32:33" x14ac:dyDescent="0.3">
      <c r="AF46" s="1">
        <f t="shared" si="0"/>
        <v>9.9999900000000004</v>
      </c>
      <c r="AG46" s="1">
        <f>AG45</f>
        <v>380</v>
      </c>
    </row>
    <row r="47" spans="32:33" x14ac:dyDescent="0.3">
      <c r="AF47" s="1">
        <f t="shared" si="0"/>
        <v>10</v>
      </c>
      <c r="AG47" s="1">
        <f>HLOOKUP(AF47,$B$27:$Z$28,2,0)</f>
        <v>380</v>
      </c>
    </row>
    <row r="48" spans="32:33" x14ac:dyDescent="0.3">
      <c r="AF48" s="1">
        <f t="shared" si="0"/>
        <v>10.99999</v>
      </c>
      <c r="AG48" s="1">
        <f>AG47</f>
        <v>380</v>
      </c>
    </row>
    <row r="49" spans="32:33" x14ac:dyDescent="0.3">
      <c r="AF49" s="1">
        <f t="shared" si="0"/>
        <v>11</v>
      </c>
      <c r="AG49" s="1">
        <f>HLOOKUP(AF49,$B$27:$Z$28,2,0)</f>
        <v>450</v>
      </c>
    </row>
    <row r="50" spans="32:33" x14ac:dyDescent="0.3">
      <c r="AF50" s="1">
        <f t="shared" si="0"/>
        <v>11.99999</v>
      </c>
      <c r="AG50" s="1">
        <f>AG49</f>
        <v>450</v>
      </c>
    </row>
    <row r="51" spans="32:33" x14ac:dyDescent="0.3">
      <c r="AF51" s="1">
        <f t="shared" si="0"/>
        <v>12</v>
      </c>
      <c r="AG51" s="1">
        <f>HLOOKUP(AF51,$B$27:$Z$28,2,0)</f>
        <v>450</v>
      </c>
    </row>
    <row r="52" spans="32:33" x14ac:dyDescent="0.3">
      <c r="AF52" s="1">
        <f t="shared" si="0"/>
        <v>12.99999</v>
      </c>
      <c r="AG52" s="1">
        <f>AG51</f>
        <v>450</v>
      </c>
    </row>
    <row r="53" spans="32:33" x14ac:dyDescent="0.3">
      <c r="AF53" s="1">
        <f t="shared" si="0"/>
        <v>13</v>
      </c>
      <c r="AG53" s="1">
        <f>HLOOKUP(AF53,$B$27:$Z$28,2,0)</f>
        <v>450</v>
      </c>
    </row>
    <row r="54" spans="32:33" x14ac:dyDescent="0.3">
      <c r="AF54" s="1">
        <f t="shared" si="0"/>
        <v>13.99999</v>
      </c>
      <c r="AG54" s="1">
        <f>AG53</f>
        <v>450</v>
      </c>
    </row>
    <row r="55" spans="32:33" x14ac:dyDescent="0.3">
      <c r="AF55" s="1">
        <f t="shared" si="0"/>
        <v>14</v>
      </c>
      <c r="AG55" s="1">
        <f>HLOOKUP(AF55,$B$27:$Z$28,2,0)</f>
        <v>380</v>
      </c>
    </row>
    <row r="56" spans="32:33" x14ac:dyDescent="0.3">
      <c r="AF56" s="1">
        <f t="shared" si="0"/>
        <v>14.99999</v>
      </c>
      <c r="AG56" s="1">
        <f>AG55</f>
        <v>380</v>
      </c>
    </row>
    <row r="57" spans="32:33" x14ac:dyDescent="0.3">
      <c r="AF57" s="1">
        <f t="shared" si="0"/>
        <v>15</v>
      </c>
      <c r="AG57" s="1">
        <f>HLOOKUP(AF57,$B$27:$Z$28,2,0)</f>
        <v>400</v>
      </c>
    </row>
    <row r="58" spans="32:33" x14ac:dyDescent="0.3">
      <c r="AF58" s="1">
        <f t="shared" si="0"/>
        <v>15.99999</v>
      </c>
      <c r="AG58" s="1">
        <f>AG57</f>
        <v>400</v>
      </c>
    </row>
    <row r="59" spans="32:33" x14ac:dyDescent="0.3">
      <c r="AF59" s="1">
        <f t="shared" si="0"/>
        <v>16</v>
      </c>
      <c r="AG59" s="1">
        <f>HLOOKUP(AF59,$B$27:$Z$28,2,0)</f>
        <v>590</v>
      </c>
    </row>
    <row r="60" spans="32:33" x14ac:dyDescent="0.3">
      <c r="AF60" s="1">
        <f t="shared" si="0"/>
        <v>16.99999</v>
      </c>
      <c r="AG60" s="1">
        <f>AG59</f>
        <v>590</v>
      </c>
    </row>
    <row r="61" spans="32:33" x14ac:dyDescent="0.3">
      <c r="AF61" s="1">
        <f t="shared" si="0"/>
        <v>17</v>
      </c>
      <c r="AG61" s="1">
        <f>HLOOKUP(AF61,$B$27:$Z$28,2,0)</f>
        <v>590</v>
      </c>
    </row>
    <row r="62" spans="32:33" x14ac:dyDescent="0.3">
      <c r="AF62" s="1">
        <f t="shared" si="0"/>
        <v>17.99999</v>
      </c>
      <c r="AG62" s="1">
        <f>AG61</f>
        <v>590</v>
      </c>
    </row>
    <row r="63" spans="32:33" x14ac:dyDescent="0.3">
      <c r="AF63" s="1">
        <f t="shared" si="0"/>
        <v>18</v>
      </c>
      <c r="AG63" s="1">
        <f>HLOOKUP(AF63,$B$27:$Z$28,2,0)</f>
        <v>590</v>
      </c>
    </row>
    <row r="64" spans="32:33" x14ac:dyDescent="0.3">
      <c r="AF64" s="1">
        <f t="shared" si="0"/>
        <v>18.99999</v>
      </c>
      <c r="AG64" s="1">
        <f>AG63</f>
        <v>590</v>
      </c>
    </row>
    <row r="65" spans="32:33" x14ac:dyDescent="0.3">
      <c r="AF65" s="1">
        <f t="shared" si="0"/>
        <v>19</v>
      </c>
      <c r="AG65" s="1">
        <f>HLOOKUP(AF65,$B$27:$Z$28,2,0)</f>
        <v>590</v>
      </c>
    </row>
    <row r="66" spans="32:33" x14ac:dyDescent="0.3">
      <c r="AF66" s="1">
        <f t="shared" si="0"/>
        <v>19.99999</v>
      </c>
      <c r="AG66" s="1">
        <f>AG65</f>
        <v>590</v>
      </c>
    </row>
    <row r="67" spans="32:33" x14ac:dyDescent="0.3">
      <c r="AF67" s="1">
        <f t="shared" si="0"/>
        <v>20</v>
      </c>
      <c r="AG67" s="1">
        <f>HLOOKUP(AF67,$B$27:$Z$28,2,0)</f>
        <v>590</v>
      </c>
    </row>
    <row r="68" spans="32:33" x14ac:dyDescent="0.3">
      <c r="AF68" s="1">
        <f t="shared" si="0"/>
        <v>20.99999</v>
      </c>
      <c r="AG68" s="1">
        <f>AG67</f>
        <v>590</v>
      </c>
    </row>
    <row r="69" spans="32:33" x14ac:dyDescent="0.3">
      <c r="AF69" s="1">
        <f t="shared" si="0"/>
        <v>21</v>
      </c>
      <c r="AG69" s="1">
        <f>HLOOKUP(AF69,$B$27:$Z$28,2,0)</f>
        <v>590</v>
      </c>
    </row>
    <row r="70" spans="32:33" x14ac:dyDescent="0.3">
      <c r="AF70" s="1">
        <f t="shared" si="0"/>
        <v>21.99999</v>
      </c>
      <c r="AG70" s="1">
        <f>AG69</f>
        <v>590</v>
      </c>
    </row>
    <row r="71" spans="32:33" x14ac:dyDescent="0.3">
      <c r="AF71" s="1">
        <f t="shared" si="0"/>
        <v>22</v>
      </c>
      <c r="AG71" s="1">
        <f>HLOOKUP(AF71,$B$27:$Z$28,2,0)</f>
        <v>590</v>
      </c>
    </row>
    <row r="72" spans="32:33" x14ac:dyDescent="0.3">
      <c r="AF72" s="1">
        <f t="shared" si="0"/>
        <v>22.99999</v>
      </c>
      <c r="AG72" s="1">
        <f>AG71</f>
        <v>590</v>
      </c>
    </row>
    <row r="73" spans="32:33" x14ac:dyDescent="0.3">
      <c r="AF73" s="1">
        <f t="shared" si="0"/>
        <v>23</v>
      </c>
      <c r="AG73" s="1">
        <f>HLOOKUP(AF73,$B$27:$Z$28,2,0)</f>
        <v>200</v>
      </c>
    </row>
    <row r="74" spans="32:33" x14ac:dyDescent="0.3">
      <c r="AF74" s="1">
        <f t="shared" si="0"/>
        <v>23.99999</v>
      </c>
      <c r="AG74" s="1">
        <f>AG73</f>
        <v>200</v>
      </c>
    </row>
    <row r="75" spans="32:33" x14ac:dyDescent="0.3">
      <c r="AF75" s="1">
        <f t="shared" si="0"/>
        <v>24</v>
      </c>
      <c r="AG75" s="1">
        <f>HLOOKUP(AF75,$B$27:$Z$28,2,0)</f>
        <v>200</v>
      </c>
    </row>
  </sheetData>
  <pageMargins left="0.70866141732283472" right="0.70866141732283472" top="0.74803149606299213" bottom="0.74803149606299213" header="0.31496062992125984" footer="0.31496062992125984"/>
  <pageSetup paperSize="9" scale="81" fitToHeight="0" orientation="landscape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zoomScale="60" zoomScaleNormal="60" workbookViewId="0">
      <selection activeCell="L38" sqref="L38"/>
    </sheetView>
  </sheetViews>
  <sheetFormatPr defaultRowHeight="18.75" x14ac:dyDescent="0.3"/>
  <cols>
    <col min="1" max="2" width="20" customWidth="1"/>
    <col min="3" max="3" width="10.21875" bestFit="1" customWidth="1"/>
    <col min="5" max="5" width="12" customWidth="1"/>
    <col min="6" max="6" width="11.6640625" customWidth="1"/>
    <col min="7" max="7" width="10.33203125" customWidth="1"/>
    <col min="8" max="8" width="11.44140625" customWidth="1"/>
    <col min="9" max="9" width="13.44140625" customWidth="1"/>
    <col min="10" max="10" width="11.6640625" customWidth="1"/>
  </cols>
  <sheetData>
    <row r="1" spans="1:9" x14ac:dyDescent="0.3">
      <c r="A1" t="s">
        <v>58</v>
      </c>
    </row>
    <row r="2" spans="1:9" x14ac:dyDescent="0.3">
      <c r="A2" s="61" t="s">
        <v>55</v>
      </c>
      <c r="B2" s="60"/>
      <c r="C2" s="60"/>
      <c r="D2" s="60"/>
      <c r="E2" s="60"/>
      <c r="F2" s="60"/>
      <c r="G2" s="60"/>
      <c r="H2" s="60"/>
      <c r="I2" s="60"/>
    </row>
    <row r="4" spans="1:9" ht="51.75" customHeight="1" x14ac:dyDescent="0.3">
      <c r="A4" s="59" t="s">
        <v>45</v>
      </c>
      <c r="B4" s="68" t="s">
        <v>46</v>
      </c>
      <c r="C4" s="68" t="s">
        <v>54</v>
      </c>
      <c r="D4" s="68" t="s">
        <v>47</v>
      </c>
      <c r="E4" s="59" t="s">
        <v>48</v>
      </c>
      <c r="F4" s="59" t="s">
        <v>49</v>
      </c>
      <c r="G4" s="59" t="s">
        <v>50</v>
      </c>
      <c r="H4" s="59" t="s">
        <v>51</v>
      </c>
      <c r="I4" s="59" t="s">
        <v>52</v>
      </c>
    </row>
    <row r="5" spans="1:9" x14ac:dyDescent="0.3">
      <c r="A5" s="66" t="s">
        <v>76</v>
      </c>
      <c r="B5" s="69" t="s">
        <v>61</v>
      </c>
      <c r="C5" s="71">
        <v>0.4</v>
      </c>
      <c r="D5" s="70">
        <v>650</v>
      </c>
      <c r="E5" s="67">
        <v>30</v>
      </c>
      <c r="F5" s="67">
        <v>13</v>
      </c>
      <c r="G5" s="1">
        <f>C5*D5</f>
        <v>260</v>
      </c>
      <c r="H5" s="1">
        <f>+F5*D5*C5</f>
        <v>3380</v>
      </c>
      <c r="I5" s="1"/>
    </row>
    <row r="6" spans="1:9" x14ac:dyDescent="0.3">
      <c r="A6" s="66"/>
      <c r="B6" s="69" t="s">
        <v>62</v>
      </c>
      <c r="C6" s="71">
        <v>1.5</v>
      </c>
      <c r="D6" s="70">
        <v>30</v>
      </c>
      <c r="E6" s="67">
        <v>30</v>
      </c>
      <c r="F6" s="67">
        <v>13</v>
      </c>
      <c r="G6" s="1">
        <f t="shared" ref="G6:G19" si="0">C6*D6</f>
        <v>45</v>
      </c>
      <c r="H6" s="1">
        <f t="shared" ref="H6:H19" si="1">+F6*D6*C6</f>
        <v>585</v>
      </c>
      <c r="I6" s="1"/>
    </row>
    <row r="7" spans="1:9" x14ac:dyDescent="0.3">
      <c r="A7" s="66"/>
      <c r="B7" s="69" t="s">
        <v>63</v>
      </c>
      <c r="C7" s="71">
        <v>5</v>
      </c>
      <c r="D7" s="70">
        <v>3</v>
      </c>
      <c r="E7" s="67">
        <v>30</v>
      </c>
      <c r="F7" s="67">
        <v>13</v>
      </c>
      <c r="G7" s="1">
        <f t="shared" si="0"/>
        <v>15</v>
      </c>
      <c r="H7" s="1">
        <f t="shared" si="1"/>
        <v>195</v>
      </c>
      <c r="I7" s="1"/>
    </row>
    <row r="8" spans="1:9" x14ac:dyDescent="0.3">
      <c r="A8" s="66"/>
      <c r="B8" s="69" t="s">
        <v>62</v>
      </c>
      <c r="C8" s="71">
        <v>3.75</v>
      </c>
      <c r="D8" s="70">
        <v>10</v>
      </c>
      <c r="E8" s="67">
        <v>30</v>
      </c>
      <c r="F8" s="67">
        <v>12</v>
      </c>
      <c r="G8" s="1">
        <f t="shared" si="0"/>
        <v>37.5</v>
      </c>
      <c r="H8" s="1">
        <f t="shared" si="1"/>
        <v>450</v>
      </c>
      <c r="I8" s="1"/>
    </row>
    <row r="9" spans="1:9" x14ac:dyDescent="0.3">
      <c r="A9" s="66"/>
      <c r="B9" s="69" t="s">
        <v>64</v>
      </c>
      <c r="C9" s="71">
        <v>1.7999999999999999E-2</v>
      </c>
      <c r="D9" s="70">
        <v>666</v>
      </c>
      <c r="E9" s="67">
        <v>30</v>
      </c>
      <c r="F9" s="67">
        <v>12</v>
      </c>
      <c r="G9" s="1">
        <f t="shared" si="0"/>
        <v>11.988</v>
      </c>
      <c r="H9" s="1">
        <f t="shared" si="1"/>
        <v>143.85599999999999</v>
      </c>
      <c r="I9" s="1"/>
    </row>
    <row r="10" spans="1:9" x14ac:dyDescent="0.3">
      <c r="A10" s="66"/>
      <c r="B10" s="69" t="s">
        <v>65</v>
      </c>
      <c r="C10" s="71">
        <v>3.5999999999999997E-2</v>
      </c>
      <c r="D10" s="70">
        <v>30</v>
      </c>
      <c r="E10" s="67">
        <v>30</v>
      </c>
      <c r="F10" s="67">
        <v>12</v>
      </c>
      <c r="G10" s="1">
        <f t="shared" si="0"/>
        <v>1.0799999999999998</v>
      </c>
      <c r="H10" s="1">
        <f t="shared" si="1"/>
        <v>12.959999999999999</v>
      </c>
      <c r="I10" s="1"/>
    </row>
    <row r="11" spans="1:9" x14ac:dyDescent="0.3">
      <c r="A11" s="66"/>
      <c r="B11" s="69" t="s">
        <v>66</v>
      </c>
      <c r="C11" s="71">
        <v>1.7999999999999999E-2</v>
      </c>
      <c r="D11" s="70">
        <v>55</v>
      </c>
      <c r="E11" s="67">
        <v>30</v>
      </c>
      <c r="F11" s="67">
        <v>12</v>
      </c>
      <c r="G11" s="1">
        <f t="shared" si="0"/>
        <v>0.98999999999999988</v>
      </c>
      <c r="H11" s="1">
        <f t="shared" si="1"/>
        <v>11.879999999999999</v>
      </c>
      <c r="I11" s="1"/>
    </row>
    <row r="12" spans="1:9" x14ac:dyDescent="0.3">
      <c r="A12" s="66"/>
      <c r="B12" s="69" t="s">
        <v>67</v>
      </c>
      <c r="C12" s="71">
        <v>7.0000000000000001E-3</v>
      </c>
      <c r="D12" s="70">
        <v>637</v>
      </c>
      <c r="E12" s="67">
        <v>30</v>
      </c>
      <c r="F12" s="67">
        <v>12</v>
      </c>
      <c r="G12" s="1">
        <f t="shared" si="0"/>
        <v>4.4590000000000005</v>
      </c>
      <c r="H12" s="1">
        <f t="shared" si="1"/>
        <v>53.508000000000003</v>
      </c>
      <c r="I12" s="1"/>
    </row>
    <row r="13" spans="1:9" x14ac:dyDescent="0.3">
      <c r="A13" s="66"/>
      <c r="B13" s="69" t="s">
        <v>68</v>
      </c>
      <c r="C13" s="71">
        <v>1.2E-2</v>
      </c>
      <c r="D13" s="70">
        <v>118</v>
      </c>
      <c r="E13" s="67">
        <v>30</v>
      </c>
      <c r="F13" s="67">
        <v>12</v>
      </c>
      <c r="G13" s="1">
        <f t="shared" si="0"/>
        <v>1.4159999999999999</v>
      </c>
      <c r="H13" s="1">
        <f t="shared" si="1"/>
        <v>16.992000000000001</v>
      </c>
      <c r="I13" s="1"/>
    </row>
    <row r="14" spans="1:9" x14ac:dyDescent="0.3">
      <c r="A14" s="66"/>
      <c r="B14" s="69" t="s">
        <v>69</v>
      </c>
      <c r="C14" s="71">
        <v>11</v>
      </c>
      <c r="D14" s="70">
        <v>2</v>
      </c>
      <c r="E14" s="67">
        <v>30</v>
      </c>
      <c r="F14" s="67">
        <v>12</v>
      </c>
      <c r="G14" s="1">
        <f t="shared" si="0"/>
        <v>22</v>
      </c>
      <c r="H14" s="1">
        <f t="shared" si="1"/>
        <v>264</v>
      </c>
      <c r="I14" s="1"/>
    </row>
    <row r="15" spans="1:9" x14ac:dyDescent="0.3">
      <c r="A15" s="66"/>
      <c r="B15" s="69" t="s">
        <v>70</v>
      </c>
      <c r="C15" s="71">
        <v>17</v>
      </c>
      <c r="D15" s="70">
        <v>2</v>
      </c>
      <c r="E15" s="67">
        <v>30</v>
      </c>
      <c r="F15" s="67">
        <v>12</v>
      </c>
      <c r="G15" s="1">
        <f t="shared" si="0"/>
        <v>34</v>
      </c>
      <c r="H15" s="1">
        <f t="shared" si="1"/>
        <v>408</v>
      </c>
      <c r="I15" s="1"/>
    </row>
    <row r="16" spans="1:9" x14ac:dyDescent="0.3">
      <c r="A16" s="66"/>
      <c r="B16" s="69" t="s">
        <v>71</v>
      </c>
      <c r="C16" s="71">
        <v>50</v>
      </c>
      <c r="D16" s="70">
        <v>1</v>
      </c>
      <c r="E16" s="67">
        <v>30</v>
      </c>
      <c r="F16" s="67">
        <v>2</v>
      </c>
      <c r="G16" s="1">
        <f t="shared" si="0"/>
        <v>50</v>
      </c>
      <c r="H16" s="1">
        <f t="shared" si="1"/>
        <v>100</v>
      </c>
      <c r="I16" s="1"/>
    </row>
    <row r="17" spans="1:9" x14ac:dyDescent="0.3">
      <c r="A17" s="72"/>
      <c r="B17" s="69" t="s">
        <v>72</v>
      </c>
      <c r="C17" s="71">
        <v>0.3</v>
      </c>
      <c r="D17" s="70">
        <v>240</v>
      </c>
      <c r="E17" s="67">
        <v>30</v>
      </c>
      <c r="F17" s="67">
        <v>12</v>
      </c>
      <c r="G17" s="1">
        <f t="shared" si="0"/>
        <v>72</v>
      </c>
      <c r="H17" s="1">
        <f t="shared" si="1"/>
        <v>864</v>
      </c>
      <c r="I17" s="1"/>
    </row>
    <row r="18" spans="1:9" x14ac:dyDescent="0.3">
      <c r="A18" s="72"/>
      <c r="B18" s="69" t="s">
        <v>73</v>
      </c>
      <c r="C18" s="71">
        <v>0.1</v>
      </c>
      <c r="D18" s="70">
        <v>100</v>
      </c>
      <c r="E18" s="67">
        <v>30</v>
      </c>
      <c r="F18" s="67">
        <v>12</v>
      </c>
      <c r="G18" s="1">
        <f t="shared" si="0"/>
        <v>10</v>
      </c>
      <c r="H18" s="1">
        <f t="shared" si="1"/>
        <v>120</v>
      </c>
      <c r="I18" s="1"/>
    </row>
    <row r="19" spans="1:9" ht="31.5" x14ac:dyDescent="0.3">
      <c r="A19" s="72"/>
      <c r="B19" s="69" t="s">
        <v>74</v>
      </c>
      <c r="C19" s="71">
        <v>2</v>
      </c>
      <c r="D19" s="70">
        <v>8</v>
      </c>
      <c r="E19" s="67">
        <v>30</v>
      </c>
      <c r="F19" s="67">
        <v>12</v>
      </c>
      <c r="G19" s="1">
        <f t="shared" si="0"/>
        <v>16</v>
      </c>
      <c r="H19" s="1">
        <f t="shared" si="1"/>
        <v>192</v>
      </c>
      <c r="I19" s="1"/>
    </row>
    <row r="20" spans="1:9" x14ac:dyDescent="0.3">
      <c r="A20" s="1" t="s">
        <v>53</v>
      </c>
      <c r="B20" s="1"/>
      <c r="C20" s="1"/>
      <c r="D20" s="1"/>
      <c r="E20" s="1"/>
      <c r="F20" s="1"/>
      <c r="G20" s="65">
        <f>SUM(G5:G19)</f>
        <v>581.43299999999999</v>
      </c>
      <c r="H20" s="1"/>
      <c r="I20" s="1"/>
    </row>
    <row r="22" spans="1:9" x14ac:dyDescent="0.3">
      <c r="A22" t="s">
        <v>56</v>
      </c>
    </row>
    <row r="24" spans="1:9" x14ac:dyDescent="0.3">
      <c r="G24" s="5" t="s">
        <v>75</v>
      </c>
    </row>
    <row r="25" spans="1:9" x14ac:dyDescent="0.3">
      <c r="G25" s="7" t="s">
        <v>4</v>
      </c>
    </row>
    <row r="26" spans="1:9" x14ac:dyDescent="0.3">
      <c r="G26" s="5" t="s">
        <v>57</v>
      </c>
    </row>
  </sheetData>
  <pageMargins left="0.70866141732283472" right="0.70866141732283472" top="0.74803149606299213" bottom="0.74803149606299213" header="0.31496062992125984" footer="0.31496062992125984"/>
  <pageSetup paperSize="9" scale="8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workbookViewId="0">
      <selection activeCell="C31" sqref="C31"/>
    </sheetView>
  </sheetViews>
  <sheetFormatPr defaultRowHeight="18.75" x14ac:dyDescent="0.3"/>
  <cols>
    <col min="1" max="1" width="4.77734375" bestFit="1" customWidth="1"/>
    <col min="3" max="3" width="29.109375" bestFit="1" customWidth="1"/>
    <col min="6" max="6" width="8.88671875" customWidth="1"/>
    <col min="7" max="7" width="10" customWidth="1"/>
    <col min="8" max="8" width="12.109375" bestFit="1" customWidth="1"/>
    <col min="9" max="9" width="12.88671875" bestFit="1" customWidth="1"/>
    <col min="10" max="10" width="11.21875" bestFit="1" customWidth="1"/>
    <col min="15" max="15" width="10.5546875" customWidth="1"/>
    <col min="16" max="16" width="10.44140625" customWidth="1"/>
  </cols>
  <sheetData>
    <row r="1" spans="1:16" x14ac:dyDescent="0.3">
      <c r="A1" s="76" t="s">
        <v>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9"/>
      <c r="M1" s="9"/>
      <c r="N1" s="9"/>
      <c r="O1" s="9"/>
      <c r="P1" s="9"/>
    </row>
    <row r="2" spans="1:16" x14ac:dyDescent="0.3">
      <c r="A2" s="77" t="s">
        <v>59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9"/>
      <c r="M2" s="9"/>
      <c r="N2" s="9"/>
      <c r="O2" s="9"/>
      <c r="P2" s="9"/>
    </row>
    <row r="3" spans="1:16" x14ac:dyDescent="0.3">
      <c r="A3" s="10" t="s">
        <v>8</v>
      </c>
      <c r="B3" s="10" t="s">
        <v>9</v>
      </c>
      <c r="C3" s="78" t="s">
        <v>10</v>
      </c>
      <c r="D3" s="78"/>
      <c r="E3" s="10" t="s">
        <v>11</v>
      </c>
      <c r="F3" s="10" t="s">
        <v>12</v>
      </c>
      <c r="G3" s="10" t="s">
        <v>12</v>
      </c>
      <c r="H3" s="10" t="s">
        <v>13</v>
      </c>
      <c r="I3" s="10" t="s">
        <v>14</v>
      </c>
      <c r="J3" s="10" t="s">
        <v>15</v>
      </c>
      <c r="K3" s="79" t="s">
        <v>16</v>
      </c>
      <c r="L3" s="9"/>
      <c r="M3" s="9"/>
      <c r="N3" s="9"/>
      <c r="O3" s="9"/>
      <c r="P3" s="9"/>
    </row>
    <row r="4" spans="1:16" x14ac:dyDescent="0.3">
      <c r="A4" s="11" t="s">
        <v>17</v>
      </c>
      <c r="B4" s="11" t="s">
        <v>18</v>
      </c>
      <c r="C4" s="81" t="s">
        <v>19</v>
      </c>
      <c r="D4" s="81"/>
      <c r="E4" s="11" t="s">
        <v>20</v>
      </c>
      <c r="F4" s="11" t="s">
        <v>21</v>
      </c>
      <c r="G4" s="11" t="s">
        <v>22</v>
      </c>
      <c r="H4" s="11" t="s">
        <v>23</v>
      </c>
      <c r="I4" s="11" t="s">
        <v>23</v>
      </c>
      <c r="J4" s="11" t="s">
        <v>20</v>
      </c>
      <c r="K4" s="80"/>
      <c r="L4" s="9"/>
      <c r="M4" s="9"/>
      <c r="N4" s="9"/>
      <c r="O4" s="9"/>
      <c r="P4" s="9"/>
    </row>
    <row r="5" spans="1:16" x14ac:dyDescent="0.3">
      <c r="A5" s="12">
        <f t="array" ref="A5:B29">TRANSPOSE('PL2-Do thi'!B27:Z28)</f>
        <v>0</v>
      </c>
      <c r="B5" s="13">
        <v>200</v>
      </c>
      <c r="C5" s="14" t="s">
        <v>24</v>
      </c>
      <c r="D5" s="15">
        <f>MAX(B15:B17)</f>
        <v>450</v>
      </c>
      <c r="E5" s="16">
        <f>SUM(E6:E29)</f>
        <v>9380</v>
      </c>
      <c r="F5" s="17">
        <f>H5/E5*1000</f>
        <v>1939.5367803837948</v>
      </c>
      <c r="G5" s="17">
        <f>I5/E5*1000</f>
        <v>1372.4163113006396</v>
      </c>
      <c r="H5" s="16">
        <f>SUM(H6:H29)</f>
        <v>18192.854999999996</v>
      </c>
      <c r="I5" s="16">
        <f>SUM(I6:I29)</f>
        <v>12873.264999999999</v>
      </c>
      <c r="J5" s="18">
        <f>P21</f>
        <v>206360</v>
      </c>
      <c r="K5" s="19"/>
      <c r="L5" s="9"/>
      <c r="M5" s="9"/>
      <c r="N5" s="9"/>
      <c r="O5" s="9"/>
      <c r="P5" s="9"/>
    </row>
    <row r="6" spans="1:16" x14ac:dyDescent="0.3">
      <c r="A6" s="20">
        <v>1</v>
      </c>
      <c r="B6" s="13">
        <v>200</v>
      </c>
      <c r="C6" s="21"/>
      <c r="D6" s="22"/>
      <c r="E6" s="23">
        <f t="shared" ref="E6:E29" si="0">(B5+B6)/2</f>
        <v>200</v>
      </c>
      <c r="F6" s="24">
        <v>938</v>
      </c>
      <c r="G6" s="24">
        <v>670</v>
      </c>
      <c r="H6" s="25">
        <f t="shared" ref="H6:H29" si="1">F6*E6/1000</f>
        <v>187.6</v>
      </c>
      <c r="I6" s="25">
        <f t="shared" ref="I6:I29" si="2">E6*G6/1000</f>
        <v>134</v>
      </c>
      <c r="J6" s="26"/>
      <c r="K6" s="27"/>
      <c r="L6" s="9"/>
      <c r="M6" s="9"/>
      <c r="N6" s="9"/>
      <c r="O6" s="9"/>
      <c r="P6" s="9"/>
    </row>
    <row r="7" spans="1:16" x14ac:dyDescent="0.3">
      <c r="A7" s="20">
        <v>2</v>
      </c>
      <c r="B7" s="13">
        <v>200</v>
      </c>
      <c r="C7" s="28" t="s">
        <v>25</v>
      </c>
      <c r="D7" s="29">
        <f>MAX(B22:B25)</f>
        <v>590</v>
      </c>
      <c r="E7" s="23">
        <f t="shared" si="0"/>
        <v>200</v>
      </c>
      <c r="F7" s="25">
        <f t="shared" ref="F7:G9" si="3">F$6</f>
        <v>938</v>
      </c>
      <c r="G7" s="25">
        <f t="shared" si="3"/>
        <v>670</v>
      </c>
      <c r="H7" s="25">
        <f t="shared" si="1"/>
        <v>187.6</v>
      </c>
      <c r="I7" s="25">
        <f t="shared" si="2"/>
        <v>134</v>
      </c>
      <c r="J7" s="30" t="s">
        <v>26</v>
      </c>
      <c r="K7" s="31"/>
      <c r="L7" s="9"/>
      <c r="M7" s="32" t="s">
        <v>27</v>
      </c>
      <c r="N7" s="32"/>
      <c r="O7" s="32" t="s">
        <v>28</v>
      </c>
      <c r="P7" s="32" t="s">
        <v>29</v>
      </c>
    </row>
    <row r="8" spans="1:16" x14ac:dyDescent="0.3">
      <c r="A8" s="20">
        <v>3</v>
      </c>
      <c r="B8" s="13">
        <v>200</v>
      </c>
      <c r="C8" s="21"/>
      <c r="D8" s="22"/>
      <c r="E8" s="23">
        <f t="shared" si="0"/>
        <v>200</v>
      </c>
      <c r="F8" s="25">
        <f t="shared" si="3"/>
        <v>938</v>
      </c>
      <c r="G8" s="25">
        <f t="shared" si="3"/>
        <v>670</v>
      </c>
      <c r="H8" s="25">
        <f t="shared" si="1"/>
        <v>187.6</v>
      </c>
      <c r="I8" s="25">
        <f t="shared" si="2"/>
        <v>134</v>
      </c>
      <c r="J8" s="33">
        <f>P21*12</f>
        <v>2476320</v>
      </c>
      <c r="K8" s="34"/>
      <c r="L8" s="35"/>
      <c r="M8" s="32">
        <v>1</v>
      </c>
      <c r="N8" s="73">
        <f>$E$5*22</f>
        <v>206360</v>
      </c>
      <c r="O8" s="36">
        <v>1</v>
      </c>
      <c r="P8" s="37">
        <f>$N$8*O8</f>
        <v>206360</v>
      </c>
    </row>
    <row r="9" spans="1:16" x14ac:dyDescent="0.3">
      <c r="A9" s="20">
        <v>4</v>
      </c>
      <c r="B9" s="13">
        <v>200</v>
      </c>
      <c r="C9" s="38" t="s">
        <v>30</v>
      </c>
      <c r="D9" s="22">
        <f>MAX(B9:B13)</f>
        <v>380</v>
      </c>
      <c r="E9" s="23">
        <f t="shared" si="0"/>
        <v>200</v>
      </c>
      <c r="F9" s="25">
        <f t="shared" si="3"/>
        <v>938</v>
      </c>
      <c r="G9" s="25">
        <f t="shared" si="3"/>
        <v>670</v>
      </c>
      <c r="H9" s="25">
        <f t="shared" si="1"/>
        <v>187.6</v>
      </c>
      <c r="I9" s="25">
        <f t="shared" si="2"/>
        <v>134</v>
      </c>
      <c r="J9" s="30"/>
      <c r="K9" s="39"/>
      <c r="L9" s="9"/>
      <c r="M9" s="32">
        <v>2</v>
      </c>
      <c r="N9" s="74"/>
      <c r="O9" s="36">
        <v>1</v>
      </c>
      <c r="P9" s="37">
        <f t="shared" ref="P9:P19" si="4">$N$8*O9</f>
        <v>206360</v>
      </c>
    </row>
    <row r="10" spans="1:16" x14ac:dyDescent="0.3">
      <c r="A10" s="20">
        <v>5</v>
      </c>
      <c r="B10" s="13">
        <v>200</v>
      </c>
      <c r="C10" s="21"/>
      <c r="D10" s="22"/>
      <c r="E10" s="23">
        <f t="shared" si="0"/>
        <v>200</v>
      </c>
      <c r="F10" s="24">
        <v>1518</v>
      </c>
      <c r="G10" s="24">
        <v>1068</v>
      </c>
      <c r="H10" s="25">
        <f t="shared" si="1"/>
        <v>303.60000000000002</v>
      </c>
      <c r="I10" s="25">
        <f t="shared" si="2"/>
        <v>213.6</v>
      </c>
      <c r="J10" s="30"/>
      <c r="K10" s="39"/>
      <c r="L10" s="9"/>
      <c r="M10" s="32">
        <v>3</v>
      </c>
      <c r="N10" s="74"/>
      <c r="O10" s="36">
        <v>1</v>
      </c>
      <c r="P10" s="37">
        <f t="shared" si="4"/>
        <v>206360</v>
      </c>
    </row>
    <row r="11" spans="1:16" x14ac:dyDescent="0.3">
      <c r="A11" s="20">
        <v>6</v>
      </c>
      <c r="B11" s="13">
        <v>200</v>
      </c>
      <c r="C11" s="38" t="s">
        <v>31</v>
      </c>
      <c r="D11" s="22">
        <f>MAX(B18:B21)</f>
        <v>590</v>
      </c>
      <c r="E11" s="23">
        <f t="shared" si="0"/>
        <v>200</v>
      </c>
      <c r="F11" s="25">
        <f>F$10</f>
        <v>1518</v>
      </c>
      <c r="G11" s="25">
        <f>G$10</f>
        <v>1068</v>
      </c>
      <c r="H11" s="25">
        <f t="shared" si="1"/>
        <v>303.60000000000002</v>
      </c>
      <c r="I11" s="25">
        <f t="shared" si="2"/>
        <v>213.6</v>
      </c>
      <c r="J11" s="21"/>
      <c r="K11" s="40"/>
      <c r="L11" s="9"/>
      <c r="M11" s="32">
        <v>4</v>
      </c>
      <c r="N11" s="74"/>
      <c r="O11" s="36">
        <v>1</v>
      </c>
      <c r="P11" s="37">
        <f t="shared" si="4"/>
        <v>206360</v>
      </c>
    </row>
    <row r="12" spans="1:16" x14ac:dyDescent="0.3">
      <c r="A12" s="20">
        <v>7</v>
      </c>
      <c r="B12" s="13">
        <v>380</v>
      </c>
      <c r="C12" s="21"/>
      <c r="D12" s="22"/>
      <c r="E12" s="23">
        <f t="shared" si="0"/>
        <v>290</v>
      </c>
      <c r="F12" s="25">
        <f t="shared" ref="F12:G14" si="5">F$10</f>
        <v>1518</v>
      </c>
      <c r="G12" s="25">
        <f t="shared" si="5"/>
        <v>1068</v>
      </c>
      <c r="H12" s="25">
        <f t="shared" si="1"/>
        <v>440.22</v>
      </c>
      <c r="I12" s="25">
        <f t="shared" si="2"/>
        <v>309.72000000000003</v>
      </c>
      <c r="J12" s="21"/>
      <c r="K12" s="40"/>
      <c r="L12" s="9"/>
      <c r="M12" s="32">
        <v>5</v>
      </c>
      <c r="N12" s="74"/>
      <c r="O12" s="36">
        <v>1</v>
      </c>
      <c r="P12" s="37">
        <f t="shared" si="4"/>
        <v>206360</v>
      </c>
    </row>
    <row r="13" spans="1:16" x14ac:dyDescent="0.3">
      <c r="A13" s="20">
        <v>8</v>
      </c>
      <c r="B13" s="13">
        <v>380</v>
      </c>
      <c r="C13" s="38" t="s">
        <v>32</v>
      </c>
      <c r="D13" s="22">
        <f>MAX(B26:B27)</f>
        <v>590</v>
      </c>
      <c r="E13" s="23">
        <f t="shared" si="0"/>
        <v>380</v>
      </c>
      <c r="F13" s="25">
        <f t="shared" si="5"/>
        <v>1518</v>
      </c>
      <c r="G13" s="25">
        <f t="shared" si="5"/>
        <v>1068</v>
      </c>
      <c r="H13" s="25">
        <f t="shared" si="1"/>
        <v>576.84</v>
      </c>
      <c r="I13" s="25">
        <f t="shared" si="2"/>
        <v>405.84</v>
      </c>
      <c r="J13" s="21"/>
      <c r="K13" s="40"/>
      <c r="L13" s="9"/>
      <c r="M13" s="32">
        <v>6</v>
      </c>
      <c r="N13" s="74"/>
      <c r="O13" s="36">
        <v>1</v>
      </c>
      <c r="P13" s="37">
        <f t="shared" si="4"/>
        <v>206360</v>
      </c>
    </row>
    <row r="14" spans="1:16" x14ac:dyDescent="0.3">
      <c r="A14" s="20">
        <v>9</v>
      </c>
      <c r="B14" s="13">
        <v>380</v>
      </c>
      <c r="C14" s="21"/>
      <c r="D14" s="22"/>
      <c r="E14" s="23">
        <f t="shared" si="0"/>
        <v>380</v>
      </c>
      <c r="F14" s="25">
        <f t="shared" si="5"/>
        <v>1518</v>
      </c>
      <c r="G14" s="25">
        <f t="shared" si="5"/>
        <v>1068</v>
      </c>
      <c r="H14" s="25">
        <f t="shared" si="1"/>
        <v>576.84</v>
      </c>
      <c r="I14" s="25">
        <f t="shared" si="2"/>
        <v>405.84</v>
      </c>
      <c r="J14" s="21"/>
      <c r="K14" s="40"/>
      <c r="L14" s="9"/>
      <c r="M14" s="32">
        <v>7</v>
      </c>
      <c r="N14" s="74"/>
      <c r="O14" s="36">
        <v>1</v>
      </c>
      <c r="P14" s="37">
        <f t="shared" si="4"/>
        <v>206360</v>
      </c>
    </row>
    <row r="15" spans="1:16" x14ac:dyDescent="0.3">
      <c r="A15" s="20">
        <v>10</v>
      </c>
      <c r="B15" s="13">
        <v>380</v>
      </c>
      <c r="C15" s="28" t="s">
        <v>33</v>
      </c>
      <c r="D15" s="29">
        <f>MAX(D9:D13)</f>
        <v>590</v>
      </c>
      <c r="E15" s="23">
        <f t="shared" si="0"/>
        <v>380</v>
      </c>
      <c r="F15" s="24">
        <v>2735</v>
      </c>
      <c r="G15" s="24">
        <v>1937</v>
      </c>
      <c r="H15" s="25">
        <f t="shared" si="1"/>
        <v>1039.3</v>
      </c>
      <c r="I15" s="25">
        <f t="shared" si="2"/>
        <v>736.06</v>
      </c>
      <c r="J15" s="21"/>
      <c r="K15" s="40"/>
      <c r="L15" s="9"/>
      <c r="M15" s="32">
        <v>8</v>
      </c>
      <c r="N15" s="74"/>
      <c r="O15" s="36">
        <v>1</v>
      </c>
      <c r="P15" s="37">
        <f t="shared" si="4"/>
        <v>206360</v>
      </c>
    </row>
    <row r="16" spans="1:16" x14ac:dyDescent="0.3">
      <c r="A16" s="20">
        <v>11</v>
      </c>
      <c r="B16" s="13">
        <v>450</v>
      </c>
      <c r="C16" s="38"/>
      <c r="D16" s="22"/>
      <c r="E16" s="23">
        <f t="shared" si="0"/>
        <v>415</v>
      </c>
      <c r="F16" s="25">
        <f>F$15</f>
        <v>2735</v>
      </c>
      <c r="G16" s="25">
        <f>G$15</f>
        <v>1937</v>
      </c>
      <c r="H16" s="25">
        <f t="shared" si="1"/>
        <v>1135.0250000000001</v>
      </c>
      <c r="I16" s="25">
        <f t="shared" si="2"/>
        <v>803.85500000000002</v>
      </c>
      <c r="J16" s="21"/>
      <c r="K16" s="40"/>
      <c r="L16" s="9"/>
      <c r="M16" s="32">
        <v>9</v>
      </c>
      <c r="N16" s="74"/>
      <c r="O16" s="36">
        <v>1</v>
      </c>
      <c r="P16" s="37">
        <f t="shared" si="4"/>
        <v>206360</v>
      </c>
    </row>
    <row r="17" spans="1:16" x14ac:dyDescent="0.3">
      <c r="A17" s="20">
        <v>12</v>
      </c>
      <c r="B17" s="13">
        <v>450</v>
      </c>
      <c r="C17" s="28" t="s">
        <v>34</v>
      </c>
      <c r="D17" s="29">
        <f>MIN(B5:B29)</f>
        <v>200</v>
      </c>
      <c r="E17" s="23">
        <f t="shared" si="0"/>
        <v>450</v>
      </c>
      <c r="F17" s="25">
        <f>F$15</f>
        <v>2735</v>
      </c>
      <c r="G17" s="25">
        <f>G$15</f>
        <v>1937</v>
      </c>
      <c r="H17" s="25">
        <f t="shared" si="1"/>
        <v>1230.75</v>
      </c>
      <c r="I17" s="25">
        <f t="shared" si="2"/>
        <v>871.65</v>
      </c>
      <c r="J17" s="21"/>
      <c r="K17" s="40"/>
      <c r="L17" s="9"/>
      <c r="M17" s="32">
        <v>10</v>
      </c>
      <c r="N17" s="74"/>
      <c r="O17" s="36">
        <v>1</v>
      </c>
      <c r="P17" s="37">
        <f t="shared" si="4"/>
        <v>206360</v>
      </c>
    </row>
    <row r="18" spans="1:16" x14ac:dyDescent="0.3">
      <c r="A18" s="20">
        <v>13</v>
      </c>
      <c r="B18" s="23">
        <v>450</v>
      </c>
      <c r="C18" s="21"/>
      <c r="D18" s="41"/>
      <c r="E18" s="23">
        <f t="shared" si="0"/>
        <v>450</v>
      </c>
      <c r="F18" s="25">
        <f>F$10</f>
        <v>1518</v>
      </c>
      <c r="G18" s="25">
        <f>G$10</f>
        <v>1068</v>
      </c>
      <c r="H18" s="25">
        <f t="shared" si="1"/>
        <v>683.1</v>
      </c>
      <c r="I18" s="25">
        <f t="shared" si="2"/>
        <v>480.6</v>
      </c>
      <c r="J18" s="21"/>
      <c r="K18" s="40"/>
      <c r="L18" s="9"/>
      <c r="M18" s="32">
        <v>11</v>
      </c>
      <c r="N18" s="74"/>
      <c r="O18" s="36">
        <v>1</v>
      </c>
      <c r="P18" s="37">
        <f t="shared" si="4"/>
        <v>206360</v>
      </c>
    </row>
    <row r="19" spans="1:16" x14ac:dyDescent="0.3">
      <c r="A19" s="20">
        <v>14</v>
      </c>
      <c r="B19" s="23">
        <v>380</v>
      </c>
      <c r="C19" s="30" t="s">
        <v>35</v>
      </c>
      <c r="D19" s="29">
        <f>E5/24</f>
        <v>390.83333333333331</v>
      </c>
      <c r="E19" s="23">
        <f t="shared" si="0"/>
        <v>415</v>
      </c>
      <c r="F19" s="25">
        <f t="shared" ref="F19:G21" si="6">F$10</f>
        <v>1518</v>
      </c>
      <c r="G19" s="25">
        <f t="shared" si="6"/>
        <v>1068</v>
      </c>
      <c r="H19" s="25">
        <f t="shared" si="1"/>
        <v>629.97</v>
      </c>
      <c r="I19" s="25">
        <f t="shared" si="2"/>
        <v>443.22</v>
      </c>
      <c r="J19" s="21"/>
      <c r="K19" s="40"/>
      <c r="L19" s="9"/>
      <c r="M19" s="32">
        <v>12</v>
      </c>
      <c r="N19" s="75"/>
      <c r="O19" s="36">
        <v>1</v>
      </c>
      <c r="P19" s="37">
        <f t="shared" si="4"/>
        <v>206360</v>
      </c>
    </row>
    <row r="20" spans="1:16" x14ac:dyDescent="0.3">
      <c r="A20" s="20">
        <v>15</v>
      </c>
      <c r="B20" s="23">
        <v>400</v>
      </c>
      <c r="C20" s="42"/>
      <c r="D20" s="41"/>
      <c r="E20" s="23">
        <f t="shared" si="0"/>
        <v>390</v>
      </c>
      <c r="F20" s="25">
        <f t="shared" si="6"/>
        <v>1518</v>
      </c>
      <c r="G20" s="25">
        <f t="shared" si="6"/>
        <v>1068</v>
      </c>
      <c r="H20" s="25">
        <f t="shared" si="1"/>
        <v>592.02</v>
      </c>
      <c r="I20" s="25">
        <f t="shared" si="2"/>
        <v>416.52</v>
      </c>
      <c r="J20" s="21"/>
      <c r="K20" s="40"/>
      <c r="L20" s="9"/>
      <c r="M20" s="43" t="s">
        <v>36</v>
      </c>
      <c r="N20" s="43"/>
      <c r="O20" s="43"/>
      <c r="P20" s="44">
        <f>SUM(P8:P19)</f>
        <v>2476320</v>
      </c>
    </row>
    <row r="21" spans="1:16" x14ac:dyDescent="0.3">
      <c r="A21" s="20">
        <v>16</v>
      </c>
      <c r="B21" s="23">
        <v>590</v>
      </c>
      <c r="C21" s="21"/>
      <c r="D21" s="41"/>
      <c r="E21" s="23">
        <f t="shared" si="0"/>
        <v>495</v>
      </c>
      <c r="F21" s="25">
        <f t="shared" si="6"/>
        <v>1518</v>
      </c>
      <c r="G21" s="25">
        <f t="shared" si="6"/>
        <v>1068</v>
      </c>
      <c r="H21" s="25">
        <f t="shared" si="1"/>
        <v>751.41</v>
      </c>
      <c r="I21" s="25">
        <f t="shared" si="2"/>
        <v>528.66</v>
      </c>
      <c r="J21" s="21"/>
      <c r="K21" s="40"/>
      <c r="L21" s="9"/>
      <c r="M21" s="43" t="s">
        <v>37</v>
      </c>
      <c r="N21" s="43"/>
      <c r="O21" s="43"/>
      <c r="P21" s="45">
        <f>P20/12</f>
        <v>206360</v>
      </c>
    </row>
    <row r="22" spans="1:16" x14ac:dyDescent="0.3">
      <c r="A22" s="20">
        <v>17</v>
      </c>
      <c r="B22" s="23">
        <v>590</v>
      </c>
      <c r="C22" s="46"/>
      <c r="D22" s="47"/>
      <c r="E22" s="23">
        <f t="shared" si="0"/>
        <v>590</v>
      </c>
      <c r="F22" s="25">
        <f>F$15</f>
        <v>2735</v>
      </c>
      <c r="G22" s="25">
        <f>G$15</f>
        <v>1937</v>
      </c>
      <c r="H22" s="25">
        <f t="shared" si="1"/>
        <v>1613.65</v>
      </c>
      <c r="I22" s="25">
        <f t="shared" si="2"/>
        <v>1142.83</v>
      </c>
      <c r="J22" s="21"/>
      <c r="K22" s="40"/>
      <c r="L22" s="9"/>
      <c r="M22" s="9"/>
      <c r="N22" s="9"/>
      <c r="O22" s="9"/>
      <c r="P22" s="9"/>
    </row>
    <row r="23" spans="1:16" x14ac:dyDescent="0.3">
      <c r="A23" s="20">
        <v>18</v>
      </c>
      <c r="B23" s="23">
        <v>590</v>
      </c>
      <c r="C23" s="48"/>
      <c r="D23" s="49"/>
      <c r="E23" s="23">
        <f t="shared" si="0"/>
        <v>590</v>
      </c>
      <c r="F23" s="25">
        <f t="shared" ref="F23:G26" si="7">F$15</f>
        <v>2735</v>
      </c>
      <c r="G23" s="25">
        <f t="shared" si="7"/>
        <v>1937</v>
      </c>
      <c r="H23" s="25">
        <f t="shared" si="1"/>
        <v>1613.65</v>
      </c>
      <c r="I23" s="25">
        <f t="shared" si="2"/>
        <v>1142.83</v>
      </c>
      <c r="J23" s="21"/>
      <c r="K23" s="40"/>
      <c r="L23" s="9"/>
      <c r="M23" s="9"/>
      <c r="N23" s="9"/>
      <c r="O23" s="9"/>
      <c r="P23" s="9"/>
    </row>
    <row r="24" spans="1:16" x14ac:dyDescent="0.3">
      <c r="A24" s="20">
        <v>19</v>
      </c>
      <c r="B24" s="23">
        <v>590</v>
      </c>
      <c r="C24" s="46"/>
      <c r="D24" s="47"/>
      <c r="E24" s="23">
        <f t="shared" si="0"/>
        <v>590</v>
      </c>
      <c r="F24" s="25">
        <f t="shared" si="7"/>
        <v>2735</v>
      </c>
      <c r="G24" s="25">
        <f t="shared" si="7"/>
        <v>1937</v>
      </c>
      <c r="H24" s="25">
        <f t="shared" si="1"/>
        <v>1613.65</v>
      </c>
      <c r="I24" s="25">
        <f t="shared" si="2"/>
        <v>1142.83</v>
      </c>
      <c r="J24" s="21"/>
      <c r="K24" s="40"/>
      <c r="L24" s="9"/>
      <c r="M24" s="9"/>
      <c r="N24" s="9"/>
      <c r="O24" s="9"/>
      <c r="P24" s="9"/>
    </row>
    <row r="25" spans="1:16" x14ac:dyDescent="0.3">
      <c r="A25" s="20">
        <v>20</v>
      </c>
      <c r="B25" s="23">
        <v>590</v>
      </c>
      <c r="C25" s="46"/>
      <c r="D25" s="47"/>
      <c r="E25" s="23">
        <f t="shared" si="0"/>
        <v>590</v>
      </c>
      <c r="F25" s="25">
        <f t="shared" si="7"/>
        <v>2735</v>
      </c>
      <c r="G25" s="25">
        <f t="shared" si="7"/>
        <v>1937</v>
      </c>
      <c r="H25" s="25">
        <f t="shared" si="1"/>
        <v>1613.65</v>
      </c>
      <c r="I25" s="25">
        <f t="shared" si="2"/>
        <v>1142.83</v>
      </c>
      <c r="J25" s="21"/>
      <c r="K25" s="40"/>
      <c r="L25" s="9"/>
      <c r="M25" s="9"/>
      <c r="N25" s="9"/>
      <c r="O25" s="9"/>
      <c r="P25" s="9"/>
    </row>
    <row r="26" spans="1:16" x14ac:dyDescent="0.3">
      <c r="A26" s="20">
        <v>21</v>
      </c>
      <c r="B26" s="23">
        <v>590</v>
      </c>
      <c r="C26" s="46"/>
      <c r="D26" s="47"/>
      <c r="E26" s="23">
        <f t="shared" si="0"/>
        <v>590</v>
      </c>
      <c r="F26" s="25">
        <f t="shared" si="7"/>
        <v>2735</v>
      </c>
      <c r="G26" s="25">
        <f t="shared" si="7"/>
        <v>1937</v>
      </c>
      <c r="H26" s="25">
        <f t="shared" si="1"/>
        <v>1613.65</v>
      </c>
      <c r="I26" s="25">
        <f t="shared" si="2"/>
        <v>1142.83</v>
      </c>
      <c r="J26" s="21"/>
      <c r="K26" s="40"/>
      <c r="L26" s="9"/>
      <c r="M26" s="9"/>
      <c r="N26" s="9"/>
      <c r="O26" s="9"/>
      <c r="P26" s="9"/>
    </row>
    <row r="27" spans="1:16" x14ac:dyDescent="0.3">
      <c r="A27" s="20">
        <v>22</v>
      </c>
      <c r="B27" s="23">
        <v>590</v>
      </c>
      <c r="C27" s="46"/>
      <c r="D27" s="47"/>
      <c r="E27" s="23">
        <f t="shared" si="0"/>
        <v>590</v>
      </c>
      <c r="F27" s="25">
        <f t="shared" ref="F27:G29" si="8">F$6</f>
        <v>938</v>
      </c>
      <c r="G27" s="25">
        <f t="shared" si="8"/>
        <v>670</v>
      </c>
      <c r="H27" s="25">
        <f t="shared" si="1"/>
        <v>553.41999999999996</v>
      </c>
      <c r="I27" s="25">
        <f t="shared" si="2"/>
        <v>395.3</v>
      </c>
      <c r="J27" s="21"/>
      <c r="K27" s="40"/>
      <c r="L27" s="9"/>
      <c r="M27" s="9"/>
      <c r="N27" s="9"/>
      <c r="O27" s="9"/>
      <c r="P27" s="9"/>
    </row>
    <row r="28" spans="1:16" x14ac:dyDescent="0.3">
      <c r="A28" s="20">
        <v>23</v>
      </c>
      <c r="B28" s="23">
        <v>200</v>
      </c>
      <c r="C28" s="46"/>
      <c r="D28" s="47"/>
      <c r="E28" s="23">
        <f t="shared" si="0"/>
        <v>395</v>
      </c>
      <c r="F28" s="25">
        <f t="shared" si="8"/>
        <v>938</v>
      </c>
      <c r="G28" s="25">
        <f t="shared" si="8"/>
        <v>670</v>
      </c>
      <c r="H28" s="25">
        <f t="shared" si="1"/>
        <v>370.51</v>
      </c>
      <c r="I28" s="25">
        <f t="shared" si="2"/>
        <v>264.64999999999998</v>
      </c>
      <c r="J28" s="21"/>
      <c r="K28" s="40"/>
      <c r="L28" s="9"/>
      <c r="M28" s="9"/>
      <c r="N28" s="9"/>
      <c r="O28" s="9"/>
      <c r="P28" s="9"/>
    </row>
    <row r="29" spans="1:16" x14ac:dyDescent="0.3">
      <c r="A29" s="20">
        <v>24</v>
      </c>
      <c r="B29" s="23">
        <v>200</v>
      </c>
      <c r="C29" s="46"/>
      <c r="D29" s="47"/>
      <c r="E29" s="23">
        <f t="shared" si="0"/>
        <v>200</v>
      </c>
      <c r="F29" s="25">
        <f t="shared" si="8"/>
        <v>938</v>
      </c>
      <c r="G29" s="25">
        <f t="shared" si="8"/>
        <v>670</v>
      </c>
      <c r="H29" s="25">
        <f t="shared" si="1"/>
        <v>187.6</v>
      </c>
      <c r="I29" s="25">
        <f t="shared" si="2"/>
        <v>134</v>
      </c>
      <c r="J29" s="21"/>
      <c r="K29" s="40"/>
      <c r="L29" s="9"/>
      <c r="M29" s="9"/>
      <c r="N29" s="9"/>
      <c r="O29" s="9"/>
      <c r="P29" s="9"/>
    </row>
    <row r="30" spans="1:16" x14ac:dyDescent="0.3">
      <c r="A30" s="50"/>
      <c r="B30" s="51"/>
      <c r="C30" s="52"/>
      <c r="D30" s="53"/>
      <c r="E30" s="51"/>
      <c r="F30" s="51"/>
      <c r="G30" s="51"/>
      <c r="H30" s="51"/>
      <c r="I30" s="51"/>
      <c r="J30" s="52"/>
      <c r="K30" s="54"/>
      <c r="L30" s="9"/>
      <c r="M30" s="9"/>
      <c r="N30" s="9"/>
      <c r="O30" s="9"/>
      <c r="P30" s="9"/>
    </row>
    <row r="31" spans="1:16" x14ac:dyDescent="0.3">
      <c r="A31" s="55"/>
      <c r="B31" s="3"/>
      <c r="C31" s="3"/>
      <c r="D31" s="3"/>
      <c r="E31" s="3"/>
      <c r="F31" s="3"/>
      <c r="G31" s="3"/>
      <c r="H31" s="3"/>
      <c r="I31" s="3"/>
      <c r="J31" s="3"/>
      <c r="K31" s="3"/>
      <c r="L31" s="9"/>
      <c r="M31" s="9"/>
      <c r="N31" s="9"/>
      <c r="O31" s="9"/>
      <c r="P31" s="9"/>
    </row>
    <row r="32" spans="1:16" x14ac:dyDescent="0.3">
      <c r="A32" s="55"/>
      <c r="B32" s="56" t="s">
        <v>38</v>
      </c>
      <c r="C32" s="3"/>
      <c r="D32" s="3"/>
      <c r="E32" s="3"/>
      <c r="F32" s="3"/>
      <c r="G32" s="3"/>
      <c r="H32" s="3"/>
      <c r="I32" s="3"/>
      <c r="J32" s="3"/>
      <c r="K32" s="3"/>
      <c r="L32" s="9"/>
      <c r="M32" s="9"/>
      <c r="N32" s="9"/>
      <c r="O32" s="9"/>
      <c r="P32" s="9"/>
    </row>
    <row r="33" spans="1:16" x14ac:dyDescent="0.3">
      <c r="A33" s="55"/>
      <c r="B33" s="57" t="s">
        <v>39</v>
      </c>
      <c r="C33" s="9"/>
      <c r="D33" s="9"/>
      <c r="E33" s="9"/>
      <c r="F33" s="9"/>
      <c r="G33" s="58"/>
      <c r="H33" s="58"/>
      <c r="I33" s="9"/>
      <c r="J33" s="9"/>
      <c r="K33" s="9"/>
      <c r="L33" s="9"/>
      <c r="M33" s="9"/>
      <c r="N33" s="9"/>
      <c r="O33" s="9"/>
      <c r="P33" s="9"/>
    </row>
    <row r="34" spans="1:16" x14ac:dyDescent="0.3">
      <c r="A34" s="55"/>
      <c r="B34" s="57" t="s">
        <v>40</v>
      </c>
      <c r="C34" s="9"/>
      <c r="D34" s="9"/>
      <c r="E34" s="9"/>
      <c r="F34" s="9"/>
      <c r="G34" s="58"/>
      <c r="H34" s="58"/>
      <c r="I34" s="9"/>
      <c r="J34" s="9"/>
      <c r="K34" s="9"/>
      <c r="L34" s="9"/>
      <c r="M34" s="9"/>
      <c r="N34" s="9"/>
      <c r="O34" s="9"/>
      <c r="P34" s="9"/>
    </row>
    <row r="35" spans="1:16" x14ac:dyDescent="0.3">
      <c r="A35" s="55"/>
      <c r="B35" s="56" t="s">
        <v>41</v>
      </c>
      <c r="C35" s="9"/>
      <c r="D35" s="9"/>
      <c r="E35" s="9"/>
      <c r="F35" s="9"/>
      <c r="G35" s="58"/>
      <c r="H35" s="58"/>
      <c r="I35" s="9"/>
      <c r="J35" s="9"/>
      <c r="K35" s="9"/>
      <c r="L35" s="9"/>
      <c r="M35" s="9"/>
      <c r="N35" s="9"/>
      <c r="O35" s="9"/>
      <c r="P35" s="9"/>
    </row>
    <row r="36" spans="1:16" x14ac:dyDescent="0.3">
      <c r="A36" s="55"/>
      <c r="B36" s="57" t="s">
        <v>42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</row>
    <row r="37" spans="1:16" x14ac:dyDescent="0.3">
      <c r="A37" s="55"/>
      <c r="B37" s="57" t="s">
        <v>43</v>
      </c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</row>
    <row r="38" spans="1:16" x14ac:dyDescent="0.3">
      <c r="A38" s="55"/>
      <c r="B38" s="56" t="s">
        <v>44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</row>
  </sheetData>
  <mergeCells count="6">
    <mergeCell ref="N8:N19"/>
    <mergeCell ref="A1:K1"/>
    <mergeCell ref="A2:K2"/>
    <mergeCell ref="C3:D3"/>
    <mergeCell ref="K3:K4"/>
    <mergeCell ref="C4:D4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PL2-Do thi</vt:lpstr>
      <vt:lpstr>PL3-Ke khai thiet bi</vt:lpstr>
      <vt:lpstr>Tính sản lượng</vt:lpstr>
      <vt:lpstr>'PL2-Do thi'!Print_Area</vt:lpstr>
      <vt:lpstr>'PL3-Ke khai thiet bi'!Print_Area</vt:lpstr>
    </vt:vector>
  </TitlesOfParts>
  <Company>EVNHCMC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Quan</dc:creator>
  <cp:lastModifiedBy>LVDung</cp:lastModifiedBy>
  <cp:lastPrinted>2020-05-21T02:02:04Z</cp:lastPrinted>
  <dcterms:created xsi:type="dcterms:W3CDTF">2016-03-30T03:50:14Z</dcterms:created>
  <dcterms:modified xsi:type="dcterms:W3CDTF">2020-05-21T08:45:24Z</dcterms:modified>
</cp:coreProperties>
</file>